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7.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113"/>
  <workbookPr defaultThemeVersion="124226"/>
  <mc:AlternateContent xmlns:mc="http://schemas.openxmlformats.org/markup-compatibility/2006">
    <mc:Choice Requires="x15">
      <x15ac:absPath xmlns:x15ac="http://schemas.microsoft.com/office/spreadsheetml/2010/11/ac" url="/Users/ogarahan/CBPP Dropbox/Liv Garahan/Mac/Desktop/"/>
    </mc:Choice>
  </mc:AlternateContent>
  <xr:revisionPtr revIDLastSave="0" documentId="8_{77F610C8-7BF7-024C-9003-39BD38192264}" xr6:coauthVersionLast="47" xr6:coauthVersionMax="47" xr10:uidLastSave="{00000000-0000-0000-0000-000000000000}"/>
  <bookViews>
    <workbookView xWindow="0" yWindow="500" windowWidth="23260" windowHeight="12580" tabRatio="887" firstSheet="4" activeTab="7" xr2:uid="{00000000-000D-0000-FFFF-FFFF00000000}"/>
  </bookViews>
  <sheets>
    <sheet name="Read Me" sheetId="61" r:id="rId1"/>
    <sheet name="National Single-Year TPR" sheetId="69" r:id="rId2"/>
    <sheet name="State TPR, 2-year avg" sheetId="62" r:id="rId3"/>
    <sheet name="50-State Ratios 1979-2019" sheetId="70" r:id="rId4"/>
    <sheet name="State Poverty Trends" sheetId="71" r:id="rId5"/>
    <sheet name="Poverty (2 yr)" sheetId="68" r:id="rId6"/>
    <sheet name="Deep Poverty (2 yr)" sheetId="66" r:id="rId7"/>
    <sheet name="TANF Cases (2 yr)" sheetId="67" r:id="rId8"/>
  </sheets>
  <definedNames>
    <definedName name="_xlnm._FilterDatabase" localSheetId="3" hidden="1">'50-State Ratios 1979-2019'!$A$2:$AP$52</definedName>
    <definedName name="_xlnm._FilterDatabase" localSheetId="6" hidden="1">'Deep Poverty (2 yr)'!$A$2:$AC$2</definedName>
    <definedName name="_xlnm._FilterDatabase" localSheetId="1" hidden="1">'National Single-Year TPR'!$A$30:$D$30</definedName>
    <definedName name="_xlnm._FilterDatabase" localSheetId="5" hidden="1">'Poverty (2 yr)'!$A$2:$AR$2</definedName>
    <definedName name="_xlnm._FilterDatabase" localSheetId="7" hidden="1">'TANF Cases (2 yr)'!$A$2:$AP$2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2" i="70" l="1"/>
  <c r="B51" i="70"/>
  <c r="B50" i="70"/>
  <c r="B49" i="70"/>
  <c r="B48" i="70"/>
  <c r="B47" i="70"/>
  <c r="B46" i="70"/>
  <c r="B45" i="70"/>
  <c r="B44" i="70"/>
  <c r="B43" i="70"/>
  <c r="B42" i="70"/>
  <c r="B41" i="70"/>
  <c r="B40" i="70"/>
  <c r="B39" i="70"/>
  <c r="B38" i="70"/>
  <c r="B37" i="70"/>
  <c r="B36" i="70"/>
  <c r="B35" i="70"/>
  <c r="B34" i="70"/>
  <c r="B33" i="70"/>
  <c r="B32" i="70"/>
  <c r="B31" i="70"/>
  <c r="B30" i="70"/>
  <c r="B29" i="70"/>
  <c r="B28" i="70"/>
  <c r="B27" i="70"/>
  <c r="B26" i="70"/>
  <c r="B25" i="70"/>
  <c r="B24" i="70"/>
  <c r="B23" i="70"/>
  <c r="B22" i="70"/>
  <c r="B21" i="70"/>
  <c r="B20" i="70"/>
  <c r="B19" i="70"/>
  <c r="B18" i="70"/>
  <c r="B17" i="70"/>
  <c r="B16" i="70"/>
  <c r="B15" i="70"/>
  <c r="B14" i="70"/>
  <c r="B13" i="70"/>
  <c r="B12" i="70"/>
  <c r="B11" i="70"/>
  <c r="E59" i="71"/>
  <c r="D59" i="71"/>
  <c r="C59" i="71"/>
  <c r="C70" i="62"/>
  <c r="D71" i="62"/>
  <c r="C71" i="62"/>
  <c r="C58" i="71"/>
  <c r="D58" i="71"/>
  <c r="E58" i="71"/>
  <c r="C3" i="70"/>
  <c r="D3" i="70"/>
  <c r="E3" i="70"/>
  <c r="F3" i="70"/>
  <c r="G3" i="70"/>
  <c r="H3" i="70"/>
  <c r="I3" i="70"/>
  <c r="J3" i="70"/>
  <c r="K3" i="70"/>
  <c r="L3" i="70"/>
  <c r="M3" i="70"/>
  <c r="N3" i="70"/>
  <c r="O3" i="70"/>
  <c r="P3" i="70"/>
  <c r="Q3" i="70"/>
  <c r="R3" i="70"/>
  <c r="S3" i="70"/>
  <c r="T3" i="70"/>
  <c r="U3" i="70"/>
  <c r="V3" i="70"/>
  <c r="W3" i="70"/>
  <c r="X3" i="70"/>
  <c r="Y3" i="70"/>
  <c r="Z3" i="70"/>
  <c r="AA3" i="70"/>
  <c r="AB3" i="70"/>
  <c r="AC3" i="70"/>
  <c r="AD3" i="70"/>
  <c r="AE3" i="70"/>
  <c r="AF3" i="70"/>
  <c r="AG3" i="70"/>
  <c r="AH3" i="70"/>
  <c r="AI3" i="70"/>
  <c r="AJ3" i="70"/>
  <c r="AK3" i="70"/>
  <c r="AL3" i="70"/>
  <c r="AM3" i="70"/>
  <c r="C4" i="70"/>
  <c r="D4" i="70"/>
  <c r="E4" i="70"/>
  <c r="F4" i="70"/>
  <c r="G4" i="70"/>
  <c r="H4" i="70"/>
  <c r="I4" i="70"/>
  <c r="J4" i="70"/>
  <c r="K4" i="70"/>
  <c r="L4" i="70"/>
  <c r="M4" i="70"/>
  <c r="N4" i="70"/>
  <c r="O4" i="70"/>
  <c r="P4" i="70"/>
  <c r="Q4" i="70"/>
  <c r="R4" i="70"/>
  <c r="S4" i="70"/>
  <c r="T4" i="70"/>
  <c r="U4" i="70"/>
  <c r="V4" i="70"/>
  <c r="W4" i="70"/>
  <c r="X4" i="70"/>
  <c r="Y4" i="70"/>
  <c r="Z4" i="70"/>
  <c r="AA4" i="70"/>
  <c r="AB4" i="70"/>
  <c r="AC4" i="70"/>
  <c r="AD4" i="70"/>
  <c r="AE4" i="70"/>
  <c r="AF4" i="70"/>
  <c r="AG4" i="70"/>
  <c r="AH4" i="70"/>
  <c r="AI4" i="70"/>
  <c r="AJ4" i="70"/>
  <c r="AK4" i="70"/>
  <c r="AL4" i="70"/>
  <c r="AM4" i="70"/>
  <c r="C5" i="70"/>
  <c r="D5" i="70"/>
  <c r="E5" i="70"/>
  <c r="F5" i="70"/>
  <c r="G5" i="70"/>
  <c r="H5" i="70"/>
  <c r="I5" i="70"/>
  <c r="J5" i="70"/>
  <c r="K5" i="70"/>
  <c r="L5" i="70"/>
  <c r="M5" i="70"/>
  <c r="N5" i="70"/>
  <c r="O5" i="70"/>
  <c r="P5" i="70"/>
  <c r="Q5" i="70"/>
  <c r="R5" i="70"/>
  <c r="S5" i="70"/>
  <c r="T5" i="70"/>
  <c r="U5" i="70"/>
  <c r="V5" i="70"/>
  <c r="W5" i="70"/>
  <c r="X5" i="70"/>
  <c r="Y5" i="70"/>
  <c r="Z5" i="70"/>
  <c r="AA5" i="70"/>
  <c r="AB5" i="70"/>
  <c r="AC5" i="70"/>
  <c r="AD5" i="70"/>
  <c r="AE5" i="70"/>
  <c r="AF5" i="70"/>
  <c r="AG5" i="70"/>
  <c r="AH5" i="70"/>
  <c r="AI5" i="70"/>
  <c r="AJ5" i="70"/>
  <c r="AK5" i="70"/>
  <c r="AL5" i="70"/>
  <c r="AM5" i="70"/>
  <c r="C6" i="70"/>
  <c r="D6" i="70"/>
  <c r="E6" i="70"/>
  <c r="F6" i="70"/>
  <c r="G6" i="70"/>
  <c r="H6" i="70"/>
  <c r="I6" i="70"/>
  <c r="J6" i="70"/>
  <c r="K6" i="70"/>
  <c r="L6" i="70"/>
  <c r="M6" i="70"/>
  <c r="N6" i="70"/>
  <c r="O6" i="70"/>
  <c r="P6" i="70"/>
  <c r="Q6" i="70"/>
  <c r="R6" i="70"/>
  <c r="S6" i="70"/>
  <c r="T6" i="70"/>
  <c r="U6" i="70"/>
  <c r="V6" i="70"/>
  <c r="W6" i="70"/>
  <c r="X6" i="70"/>
  <c r="Y6" i="70"/>
  <c r="Z6" i="70"/>
  <c r="AA6" i="70"/>
  <c r="AB6" i="70"/>
  <c r="AC6" i="70"/>
  <c r="AD6" i="70"/>
  <c r="AE6" i="70"/>
  <c r="AF6" i="70"/>
  <c r="AG6" i="70"/>
  <c r="AH6" i="70"/>
  <c r="AI6" i="70"/>
  <c r="AJ6" i="70"/>
  <c r="AK6" i="70"/>
  <c r="AL6" i="70"/>
  <c r="AM6" i="70"/>
  <c r="C7" i="70"/>
  <c r="D7" i="70"/>
  <c r="E7" i="70"/>
  <c r="F7" i="70"/>
  <c r="G7" i="70"/>
  <c r="H7" i="70"/>
  <c r="I7" i="70"/>
  <c r="J7" i="70"/>
  <c r="K7" i="70"/>
  <c r="L7" i="70"/>
  <c r="M7" i="70"/>
  <c r="N7" i="70"/>
  <c r="O7" i="70"/>
  <c r="P7" i="70"/>
  <c r="Q7" i="70"/>
  <c r="R7" i="70"/>
  <c r="S7" i="70"/>
  <c r="T7" i="70"/>
  <c r="U7" i="70"/>
  <c r="V7" i="70"/>
  <c r="W7" i="70"/>
  <c r="X7" i="70"/>
  <c r="Y7" i="70"/>
  <c r="Z7" i="70"/>
  <c r="AA7" i="70"/>
  <c r="AB7" i="70"/>
  <c r="AC7" i="70"/>
  <c r="AD7" i="70"/>
  <c r="AE7" i="70"/>
  <c r="AF7" i="70"/>
  <c r="AG7" i="70"/>
  <c r="AH7" i="70"/>
  <c r="AI7" i="70"/>
  <c r="AJ7" i="70"/>
  <c r="AK7" i="70"/>
  <c r="AL7" i="70"/>
  <c r="AM7" i="70"/>
  <c r="C8" i="70"/>
  <c r="D8" i="70"/>
  <c r="E8" i="70"/>
  <c r="F8" i="70"/>
  <c r="G8" i="70"/>
  <c r="H8" i="70"/>
  <c r="I8" i="70"/>
  <c r="J8" i="70"/>
  <c r="K8" i="70"/>
  <c r="L8" i="70"/>
  <c r="M8" i="70"/>
  <c r="N8" i="70"/>
  <c r="O8" i="70"/>
  <c r="P8" i="70"/>
  <c r="Q8" i="70"/>
  <c r="R8" i="70"/>
  <c r="S8" i="70"/>
  <c r="T8" i="70"/>
  <c r="U8" i="70"/>
  <c r="V8" i="70"/>
  <c r="W8" i="70"/>
  <c r="X8" i="70"/>
  <c r="Y8" i="70"/>
  <c r="Z8" i="70"/>
  <c r="AA8" i="70"/>
  <c r="AB8" i="70"/>
  <c r="AC8" i="70"/>
  <c r="AD8" i="70"/>
  <c r="AE8" i="70"/>
  <c r="AF8" i="70"/>
  <c r="AG8" i="70"/>
  <c r="AH8" i="70"/>
  <c r="AI8" i="70"/>
  <c r="AJ8" i="70"/>
  <c r="AK8" i="70"/>
  <c r="AL8" i="70"/>
  <c r="AM8" i="70"/>
  <c r="C9" i="70"/>
  <c r="D9" i="70"/>
  <c r="E9" i="70"/>
  <c r="F9" i="70"/>
  <c r="G9" i="70"/>
  <c r="H9" i="70"/>
  <c r="I9" i="70"/>
  <c r="J9" i="70"/>
  <c r="K9" i="70"/>
  <c r="L9" i="70"/>
  <c r="M9" i="70"/>
  <c r="N9" i="70"/>
  <c r="O9" i="70"/>
  <c r="P9" i="70"/>
  <c r="Q9" i="70"/>
  <c r="R9" i="70"/>
  <c r="S9" i="70"/>
  <c r="T9" i="70"/>
  <c r="U9" i="70"/>
  <c r="V9" i="70"/>
  <c r="W9" i="70"/>
  <c r="X9" i="70"/>
  <c r="Y9" i="70"/>
  <c r="Z9" i="70"/>
  <c r="AA9" i="70"/>
  <c r="AB9" i="70"/>
  <c r="AC9" i="70"/>
  <c r="AD9" i="70"/>
  <c r="AE9" i="70"/>
  <c r="AF9" i="70"/>
  <c r="AG9" i="70"/>
  <c r="AH9" i="70"/>
  <c r="AI9" i="70"/>
  <c r="AJ9" i="70"/>
  <c r="AK9" i="70"/>
  <c r="AL9" i="70"/>
  <c r="AM9" i="70"/>
  <c r="C10" i="70"/>
  <c r="D10" i="70"/>
  <c r="E10" i="70"/>
  <c r="F10" i="70"/>
  <c r="G10" i="70"/>
  <c r="H10" i="70"/>
  <c r="I10" i="70"/>
  <c r="J10" i="70"/>
  <c r="K10" i="70"/>
  <c r="L10" i="70"/>
  <c r="M10" i="70"/>
  <c r="N10" i="70"/>
  <c r="O10" i="70"/>
  <c r="P10" i="70"/>
  <c r="Q10" i="70"/>
  <c r="R10" i="70"/>
  <c r="S10" i="70"/>
  <c r="T10" i="70"/>
  <c r="U10" i="70"/>
  <c r="V10" i="70"/>
  <c r="W10" i="70"/>
  <c r="X10" i="70"/>
  <c r="Y10" i="70"/>
  <c r="Z10" i="70"/>
  <c r="AA10" i="70"/>
  <c r="AB10" i="70"/>
  <c r="AC10" i="70"/>
  <c r="AD10" i="70"/>
  <c r="AE10" i="70"/>
  <c r="AF10" i="70"/>
  <c r="AG10" i="70"/>
  <c r="AH10" i="70"/>
  <c r="AI10" i="70"/>
  <c r="AJ10" i="70"/>
  <c r="AK10" i="70"/>
  <c r="AL10" i="70"/>
  <c r="AM10" i="70"/>
  <c r="C11" i="70"/>
  <c r="D11" i="70"/>
  <c r="E11" i="70"/>
  <c r="F11" i="70"/>
  <c r="G11" i="70"/>
  <c r="H11" i="70"/>
  <c r="I11" i="70"/>
  <c r="J11" i="70"/>
  <c r="K11" i="70"/>
  <c r="L11" i="70"/>
  <c r="M11" i="70"/>
  <c r="N11" i="70"/>
  <c r="O11" i="70"/>
  <c r="P11" i="70"/>
  <c r="Q11" i="70"/>
  <c r="R11" i="70"/>
  <c r="S11" i="70"/>
  <c r="T11" i="70"/>
  <c r="U11" i="70"/>
  <c r="V11" i="70"/>
  <c r="W11" i="70"/>
  <c r="X11" i="70"/>
  <c r="Y11" i="70"/>
  <c r="Z11" i="70"/>
  <c r="AA11" i="70"/>
  <c r="AB11" i="70"/>
  <c r="AC11" i="70"/>
  <c r="AD11" i="70"/>
  <c r="AE11" i="70"/>
  <c r="AF11" i="70"/>
  <c r="AG11" i="70"/>
  <c r="AH11" i="70"/>
  <c r="AI11" i="70"/>
  <c r="AJ11" i="70"/>
  <c r="AK11" i="70"/>
  <c r="AL11" i="70"/>
  <c r="AM11" i="70"/>
  <c r="C12" i="70"/>
  <c r="D12" i="70"/>
  <c r="E12" i="70"/>
  <c r="F12" i="70"/>
  <c r="G12" i="70"/>
  <c r="H12" i="70"/>
  <c r="I12" i="70"/>
  <c r="J12" i="70"/>
  <c r="K12" i="70"/>
  <c r="L12" i="70"/>
  <c r="M12" i="70"/>
  <c r="N12" i="70"/>
  <c r="O12" i="70"/>
  <c r="P12" i="70"/>
  <c r="Q12" i="70"/>
  <c r="R12" i="70"/>
  <c r="S12" i="70"/>
  <c r="T12" i="70"/>
  <c r="U12" i="70"/>
  <c r="V12" i="70"/>
  <c r="W12" i="70"/>
  <c r="X12" i="70"/>
  <c r="Y12" i="70"/>
  <c r="Z12" i="70"/>
  <c r="AA12" i="70"/>
  <c r="AB12" i="70"/>
  <c r="AC12" i="70"/>
  <c r="AD12" i="70"/>
  <c r="AE12" i="70"/>
  <c r="AF12" i="70"/>
  <c r="AG12" i="70"/>
  <c r="AH12" i="70"/>
  <c r="AI12" i="70"/>
  <c r="AJ12" i="70"/>
  <c r="AK12" i="70"/>
  <c r="AL12" i="70"/>
  <c r="AM12" i="70"/>
  <c r="C13" i="70"/>
  <c r="D13" i="70"/>
  <c r="E13" i="70"/>
  <c r="F13" i="70"/>
  <c r="G13" i="70"/>
  <c r="H13" i="70"/>
  <c r="I13" i="70"/>
  <c r="J13" i="70"/>
  <c r="K13" i="70"/>
  <c r="L13" i="70"/>
  <c r="M13" i="70"/>
  <c r="N13" i="70"/>
  <c r="O13" i="70"/>
  <c r="P13" i="70"/>
  <c r="Q13" i="70"/>
  <c r="R13" i="70"/>
  <c r="S13" i="70"/>
  <c r="T13" i="70"/>
  <c r="U13" i="70"/>
  <c r="V13" i="70"/>
  <c r="W13" i="70"/>
  <c r="X13" i="70"/>
  <c r="Y13" i="70"/>
  <c r="Z13" i="70"/>
  <c r="AA13" i="70"/>
  <c r="AB13" i="70"/>
  <c r="AC13" i="70"/>
  <c r="AD13" i="70"/>
  <c r="AE13" i="70"/>
  <c r="AF13" i="70"/>
  <c r="AG13" i="70"/>
  <c r="AH13" i="70"/>
  <c r="AI13" i="70"/>
  <c r="AJ13" i="70"/>
  <c r="AK13" i="70"/>
  <c r="AL13" i="70"/>
  <c r="AM13" i="70"/>
  <c r="C14" i="70"/>
  <c r="D14" i="70"/>
  <c r="E14" i="70"/>
  <c r="F14" i="70"/>
  <c r="G14" i="70"/>
  <c r="H14" i="70"/>
  <c r="I14" i="70"/>
  <c r="J14" i="70"/>
  <c r="K14" i="70"/>
  <c r="L14" i="70"/>
  <c r="M14" i="70"/>
  <c r="N14" i="70"/>
  <c r="O14" i="70"/>
  <c r="P14" i="70"/>
  <c r="Q14" i="70"/>
  <c r="R14" i="70"/>
  <c r="S14" i="70"/>
  <c r="T14" i="70"/>
  <c r="U14" i="70"/>
  <c r="V14" i="70"/>
  <c r="W14" i="70"/>
  <c r="X14" i="70"/>
  <c r="Y14" i="70"/>
  <c r="Z14" i="70"/>
  <c r="AA14" i="70"/>
  <c r="AB14" i="70"/>
  <c r="AC14" i="70"/>
  <c r="AD14" i="70"/>
  <c r="AE14" i="70"/>
  <c r="AF14" i="70"/>
  <c r="AG14" i="70"/>
  <c r="AH14" i="70"/>
  <c r="AI14" i="70"/>
  <c r="AJ14" i="70"/>
  <c r="AK14" i="70"/>
  <c r="AL14" i="70"/>
  <c r="AM14" i="70"/>
  <c r="C15" i="70"/>
  <c r="D15" i="70"/>
  <c r="E15" i="70"/>
  <c r="F15" i="70"/>
  <c r="G15" i="70"/>
  <c r="H15" i="70"/>
  <c r="I15" i="70"/>
  <c r="J15" i="70"/>
  <c r="K15" i="70"/>
  <c r="L15" i="70"/>
  <c r="M15" i="70"/>
  <c r="N15" i="70"/>
  <c r="O15" i="70"/>
  <c r="P15" i="70"/>
  <c r="Q15" i="70"/>
  <c r="R15" i="70"/>
  <c r="S15" i="70"/>
  <c r="T15" i="70"/>
  <c r="U15" i="70"/>
  <c r="V15" i="70"/>
  <c r="W15" i="70"/>
  <c r="X15" i="70"/>
  <c r="Y15" i="70"/>
  <c r="Z15" i="70"/>
  <c r="AA15" i="70"/>
  <c r="AB15" i="70"/>
  <c r="AC15" i="70"/>
  <c r="AD15" i="70"/>
  <c r="AE15" i="70"/>
  <c r="AF15" i="70"/>
  <c r="AG15" i="70"/>
  <c r="AH15" i="70"/>
  <c r="AI15" i="70"/>
  <c r="AJ15" i="70"/>
  <c r="AK15" i="70"/>
  <c r="AL15" i="70"/>
  <c r="AM15" i="70"/>
  <c r="C16" i="70"/>
  <c r="D16" i="70"/>
  <c r="E16" i="70"/>
  <c r="F16" i="70"/>
  <c r="G16" i="70"/>
  <c r="H16" i="70"/>
  <c r="I16" i="70"/>
  <c r="J16" i="70"/>
  <c r="K16" i="70"/>
  <c r="L16" i="70"/>
  <c r="M16" i="70"/>
  <c r="N16" i="70"/>
  <c r="O16" i="70"/>
  <c r="P16" i="70"/>
  <c r="Q16" i="70"/>
  <c r="R16" i="70"/>
  <c r="S16" i="70"/>
  <c r="T16" i="70"/>
  <c r="U16" i="70"/>
  <c r="V16" i="70"/>
  <c r="W16" i="70"/>
  <c r="X16" i="70"/>
  <c r="Y16" i="70"/>
  <c r="Z16" i="70"/>
  <c r="AA16" i="70"/>
  <c r="AB16" i="70"/>
  <c r="AC16" i="70"/>
  <c r="AD16" i="70"/>
  <c r="AE16" i="70"/>
  <c r="AF16" i="70"/>
  <c r="AG16" i="70"/>
  <c r="AH16" i="70"/>
  <c r="AI16" i="70"/>
  <c r="AJ16" i="70"/>
  <c r="AK16" i="70"/>
  <c r="AL16" i="70"/>
  <c r="AM16" i="70"/>
  <c r="C17" i="70"/>
  <c r="D17" i="70"/>
  <c r="E17" i="70"/>
  <c r="F17" i="70"/>
  <c r="G17" i="70"/>
  <c r="H17" i="70"/>
  <c r="I17" i="70"/>
  <c r="J17" i="70"/>
  <c r="K17" i="70"/>
  <c r="L17" i="70"/>
  <c r="M17" i="70"/>
  <c r="N17" i="70"/>
  <c r="O17" i="70"/>
  <c r="P17" i="70"/>
  <c r="Q17" i="70"/>
  <c r="R17" i="70"/>
  <c r="S17" i="70"/>
  <c r="T17" i="70"/>
  <c r="U17" i="70"/>
  <c r="V17" i="70"/>
  <c r="W17" i="70"/>
  <c r="X17" i="70"/>
  <c r="Y17" i="70"/>
  <c r="Z17" i="70"/>
  <c r="AA17" i="70"/>
  <c r="AB17" i="70"/>
  <c r="AC17" i="70"/>
  <c r="AD17" i="70"/>
  <c r="AE17" i="70"/>
  <c r="AF17" i="70"/>
  <c r="AG17" i="70"/>
  <c r="AH17" i="70"/>
  <c r="AI17" i="70"/>
  <c r="AJ17" i="70"/>
  <c r="AK17" i="70"/>
  <c r="AL17" i="70"/>
  <c r="AM17" i="70"/>
  <c r="C18" i="70"/>
  <c r="D18" i="70"/>
  <c r="E18" i="70"/>
  <c r="F18" i="70"/>
  <c r="G18" i="70"/>
  <c r="H18" i="70"/>
  <c r="I18" i="70"/>
  <c r="J18" i="70"/>
  <c r="K18" i="70"/>
  <c r="L18" i="70"/>
  <c r="M18" i="70"/>
  <c r="N18" i="70"/>
  <c r="O18" i="70"/>
  <c r="P18" i="70"/>
  <c r="Q18" i="70"/>
  <c r="R18" i="70"/>
  <c r="S18" i="70"/>
  <c r="T18" i="70"/>
  <c r="U18" i="70"/>
  <c r="V18" i="70"/>
  <c r="W18" i="70"/>
  <c r="X18" i="70"/>
  <c r="Y18" i="70"/>
  <c r="Z18" i="70"/>
  <c r="AA18" i="70"/>
  <c r="AB18" i="70"/>
  <c r="AC18" i="70"/>
  <c r="AD18" i="70"/>
  <c r="AE18" i="70"/>
  <c r="AF18" i="70"/>
  <c r="AG18" i="70"/>
  <c r="AH18" i="70"/>
  <c r="AI18" i="70"/>
  <c r="AJ18" i="70"/>
  <c r="AK18" i="70"/>
  <c r="AL18" i="70"/>
  <c r="AM18" i="70"/>
  <c r="C19" i="70"/>
  <c r="D19" i="70"/>
  <c r="E19" i="70"/>
  <c r="F19" i="70"/>
  <c r="G19" i="70"/>
  <c r="H19" i="70"/>
  <c r="I19" i="70"/>
  <c r="J19" i="70"/>
  <c r="K19" i="70"/>
  <c r="L19" i="70"/>
  <c r="M19" i="70"/>
  <c r="N19" i="70"/>
  <c r="O19" i="70"/>
  <c r="P19" i="70"/>
  <c r="Q19" i="70"/>
  <c r="R19" i="70"/>
  <c r="S19" i="70"/>
  <c r="T19" i="70"/>
  <c r="U19" i="70"/>
  <c r="V19" i="70"/>
  <c r="W19" i="70"/>
  <c r="X19" i="70"/>
  <c r="Y19" i="70"/>
  <c r="Z19" i="70"/>
  <c r="AA19" i="70"/>
  <c r="AB19" i="70"/>
  <c r="AC19" i="70"/>
  <c r="AD19" i="70"/>
  <c r="AE19" i="70"/>
  <c r="AF19" i="70"/>
  <c r="AG19" i="70"/>
  <c r="AH19" i="70"/>
  <c r="AI19" i="70"/>
  <c r="AJ19" i="70"/>
  <c r="AK19" i="70"/>
  <c r="AL19" i="70"/>
  <c r="AM19" i="70"/>
  <c r="C20" i="70"/>
  <c r="D20" i="70"/>
  <c r="E20" i="70"/>
  <c r="F20" i="70"/>
  <c r="G20" i="70"/>
  <c r="H20" i="70"/>
  <c r="I20" i="70"/>
  <c r="J20" i="70"/>
  <c r="K20" i="70"/>
  <c r="L20" i="70"/>
  <c r="M20" i="70"/>
  <c r="N20" i="70"/>
  <c r="O20" i="70"/>
  <c r="P20" i="70"/>
  <c r="Q20" i="70"/>
  <c r="R20" i="70"/>
  <c r="S20" i="70"/>
  <c r="T20" i="70"/>
  <c r="U20" i="70"/>
  <c r="V20" i="70"/>
  <c r="W20" i="70"/>
  <c r="X20" i="70"/>
  <c r="Y20" i="70"/>
  <c r="Z20" i="70"/>
  <c r="AA20" i="70"/>
  <c r="AB20" i="70"/>
  <c r="AC20" i="70"/>
  <c r="AD20" i="70"/>
  <c r="AE20" i="70"/>
  <c r="AF20" i="70"/>
  <c r="AG20" i="70"/>
  <c r="AH20" i="70"/>
  <c r="AI20" i="70"/>
  <c r="AJ20" i="70"/>
  <c r="AK20" i="70"/>
  <c r="AL20" i="70"/>
  <c r="AM20" i="70"/>
  <c r="C21" i="70"/>
  <c r="D21" i="70"/>
  <c r="E21" i="70"/>
  <c r="F21" i="70"/>
  <c r="G21" i="70"/>
  <c r="H21" i="70"/>
  <c r="I21" i="70"/>
  <c r="J21" i="70"/>
  <c r="K21" i="70"/>
  <c r="L21" i="70"/>
  <c r="M21" i="70"/>
  <c r="N21" i="70"/>
  <c r="O21" i="70"/>
  <c r="P21" i="70"/>
  <c r="Q21" i="70"/>
  <c r="R21" i="70"/>
  <c r="S21" i="70"/>
  <c r="T21" i="70"/>
  <c r="U21" i="70"/>
  <c r="V21" i="70"/>
  <c r="W21" i="70"/>
  <c r="X21" i="70"/>
  <c r="Y21" i="70"/>
  <c r="Z21" i="70"/>
  <c r="AA21" i="70"/>
  <c r="AB21" i="70"/>
  <c r="AC21" i="70"/>
  <c r="AD21" i="70"/>
  <c r="AE21" i="70"/>
  <c r="AF21" i="70"/>
  <c r="AG21" i="70"/>
  <c r="AH21" i="70"/>
  <c r="AI21" i="70"/>
  <c r="AJ21" i="70"/>
  <c r="AK21" i="70"/>
  <c r="AL21" i="70"/>
  <c r="AM21" i="70"/>
  <c r="C22" i="70"/>
  <c r="D22" i="70"/>
  <c r="E22" i="70"/>
  <c r="F22" i="70"/>
  <c r="G22" i="70"/>
  <c r="H22" i="70"/>
  <c r="I22" i="70"/>
  <c r="J22" i="70"/>
  <c r="K22" i="70"/>
  <c r="L22" i="70"/>
  <c r="M22" i="70"/>
  <c r="N22" i="70"/>
  <c r="O22" i="70"/>
  <c r="P22" i="70"/>
  <c r="Q22" i="70"/>
  <c r="R22" i="70"/>
  <c r="S22" i="70"/>
  <c r="T22" i="70"/>
  <c r="U22" i="70"/>
  <c r="V22" i="70"/>
  <c r="W22" i="70"/>
  <c r="X22" i="70"/>
  <c r="Y22" i="70"/>
  <c r="Z22" i="70"/>
  <c r="AA22" i="70"/>
  <c r="AB22" i="70"/>
  <c r="AC22" i="70"/>
  <c r="AD22" i="70"/>
  <c r="AE22" i="70"/>
  <c r="AF22" i="70"/>
  <c r="AG22" i="70"/>
  <c r="AH22" i="70"/>
  <c r="AI22" i="70"/>
  <c r="AJ22" i="70"/>
  <c r="AK22" i="70"/>
  <c r="AL22" i="70"/>
  <c r="AM22" i="70"/>
  <c r="C23" i="70"/>
  <c r="D23" i="70"/>
  <c r="E23" i="70"/>
  <c r="F23" i="70"/>
  <c r="G23" i="70"/>
  <c r="H23" i="70"/>
  <c r="I23" i="70"/>
  <c r="J23" i="70"/>
  <c r="K23" i="70"/>
  <c r="L23" i="70"/>
  <c r="M23" i="70"/>
  <c r="N23" i="70"/>
  <c r="O23" i="70"/>
  <c r="P23" i="70"/>
  <c r="Q23" i="70"/>
  <c r="R23" i="70"/>
  <c r="S23" i="70"/>
  <c r="T23" i="70"/>
  <c r="U23" i="70"/>
  <c r="V23" i="70"/>
  <c r="W23" i="70"/>
  <c r="X23" i="70"/>
  <c r="Y23" i="70"/>
  <c r="Z23" i="70"/>
  <c r="AA23" i="70"/>
  <c r="AB23" i="70"/>
  <c r="AC23" i="70"/>
  <c r="AD23" i="70"/>
  <c r="AE23" i="70"/>
  <c r="AF23" i="70"/>
  <c r="AG23" i="70"/>
  <c r="AH23" i="70"/>
  <c r="AI23" i="70"/>
  <c r="AJ23" i="70"/>
  <c r="AK23" i="70"/>
  <c r="AL23" i="70"/>
  <c r="AM23" i="70"/>
  <c r="C24" i="70"/>
  <c r="D24" i="70"/>
  <c r="E24" i="70"/>
  <c r="F24" i="70"/>
  <c r="G24" i="70"/>
  <c r="H24" i="70"/>
  <c r="I24" i="70"/>
  <c r="J24" i="70"/>
  <c r="K24" i="70"/>
  <c r="L24" i="70"/>
  <c r="M24" i="70"/>
  <c r="N24" i="70"/>
  <c r="O24" i="70"/>
  <c r="P24" i="70"/>
  <c r="Q24" i="70"/>
  <c r="R24" i="70"/>
  <c r="S24" i="70"/>
  <c r="T24" i="70"/>
  <c r="U24" i="70"/>
  <c r="V24" i="70"/>
  <c r="W24" i="70"/>
  <c r="X24" i="70"/>
  <c r="Y24" i="70"/>
  <c r="Z24" i="70"/>
  <c r="AA24" i="70"/>
  <c r="AB24" i="70"/>
  <c r="AC24" i="70"/>
  <c r="AD24" i="70"/>
  <c r="AE24" i="70"/>
  <c r="AF24" i="70"/>
  <c r="AG24" i="70"/>
  <c r="AH24" i="70"/>
  <c r="AI24" i="70"/>
  <c r="AJ24" i="70"/>
  <c r="AK24" i="70"/>
  <c r="AL24" i="70"/>
  <c r="AM24" i="70"/>
  <c r="C25" i="70"/>
  <c r="D25" i="70"/>
  <c r="E25" i="70"/>
  <c r="F25" i="70"/>
  <c r="G25" i="70"/>
  <c r="H25" i="70"/>
  <c r="I25" i="70"/>
  <c r="J25" i="70"/>
  <c r="K25" i="70"/>
  <c r="L25" i="70"/>
  <c r="M25" i="70"/>
  <c r="N25" i="70"/>
  <c r="O25" i="70"/>
  <c r="P25" i="70"/>
  <c r="Q25" i="70"/>
  <c r="R25" i="70"/>
  <c r="S25" i="70"/>
  <c r="T25" i="70"/>
  <c r="U25" i="70"/>
  <c r="V25" i="70"/>
  <c r="W25" i="70"/>
  <c r="X25" i="70"/>
  <c r="Y25" i="70"/>
  <c r="Z25" i="70"/>
  <c r="AA25" i="70"/>
  <c r="AB25" i="70"/>
  <c r="AC25" i="70"/>
  <c r="AD25" i="70"/>
  <c r="AE25" i="70"/>
  <c r="AF25" i="70"/>
  <c r="AG25" i="70"/>
  <c r="AH25" i="70"/>
  <c r="AI25" i="70"/>
  <c r="AJ25" i="70"/>
  <c r="AK25" i="70"/>
  <c r="AL25" i="70"/>
  <c r="AM25" i="70"/>
  <c r="C26" i="70"/>
  <c r="D26" i="70"/>
  <c r="E26" i="70"/>
  <c r="F26" i="70"/>
  <c r="G26" i="70"/>
  <c r="H26" i="70"/>
  <c r="I26" i="70"/>
  <c r="J26" i="70"/>
  <c r="K26" i="70"/>
  <c r="L26" i="70"/>
  <c r="M26" i="70"/>
  <c r="N26" i="70"/>
  <c r="O26" i="70"/>
  <c r="P26" i="70"/>
  <c r="Q26" i="70"/>
  <c r="R26" i="70"/>
  <c r="S26" i="70"/>
  <c r="T26" i="70"/>
  <c r="U26" i="70"/>
  <c r="V26" i="70"/>
  <c r="W26" i="70"/>
  <c r="X26" i="70"/>
  <c r="Y26" i="70"/>
  <c r="Z26" i="70"/>
  <c r="AA26" i="70"/>
  <c r="AB26" i="70"/>
  <c r="AC26" i="70"/>
  <c r="AD26" i="70"/>
  <c r="AE26" i="70"/>
  <c r="AF26" i="70"/>
  <c r="AG26" i="70"/>
  <c r="AH26" i="70"/>
  <c r="AI26" i="70"/>
  <c r="AJ26" i="70"/>
  <c r="AK26" i="70"/>
  <c r="AL26" i="70"/>
  <c r="AM26" i="70"/>
  <c r="C27" i="70"/>
  <c r="D27" i="70"/>
  <c r="E27" i="70"/>
  <c r="F27" i="70"/>
  <c r="G27" i="70"/>
  <c r="H27" i="70"/>
  <c r="I27" i="70"/>
  <c r="J27" i="70"/>
  <c r="K27" i="70"/>
  <c r="L27" i="70"/>
  <c r="M27" i="70"/>
  <c r="N27" i="70"/>
  <c r="O27" i="70"/>
  <c r="P27" i="70"/>
  <c r="Q27" i="70"/>
  <c r="R27" i="70"/>
  <c r="S27" i="70"/>
  <c r="T27" i="70"/>
  <c r="U27" i="70"/>
  <c r="V27" i="70"/>
  <c r="W27" i="70"/>
  <c r="X27" i="70"/>
  <c r="Y27" i="70"/>
  <c r="Z27" i="70"/>
  <c r="AA27" i="70"/>
  <c r="AB27" i="70"/>
  <c r="AC27" i="70"/>
  <c r="AD27" i="70"/>
  <c r="AE27" i="70"/>
  <c r="AF27" i="70"/>
  <c r="AG27" i="70"/>
  <c r="AH27" i="70"/>
  <c r="AI27" i="70"/>
  <c r="AJ27" i="70"/>
  <c r="AK27" i="70"/>
  <c r="AL27" i="70"/>
  <c r="AM27" i="70"/>
  <c r="C28" i="70"/>
  <c r="D28" i="70"/>
  <c r="E28" i="70"/>
  <c r="F28" i="70"/>
  <c r="G28" i="70"/>
  <c r="H28" i="70"/>
  <c r="I28" i="70"/>
  <c r="J28" i="70"/>
  <c r="K28" i="70"/>
  <c r="L28" i="70"/>
  <c r="M28" i="70"/>
  <c r="N28" i="70"/>
  <c r="O28" i="70"/>
  <c r="P28" i="70"/>
  <c r="Q28" i="70"/>
  <c r="R28" i="70"/>
  <c r="S28" i="70"/>
  <c r="T28" i="70"/>
  <c r="U28" i="70"/>
  <c r="V28" i="70"/>
  <c r="W28" i="70"/>
  <c r="X28" i="70"/>
  <c r="Y28" i="70"/>
  <c r="Z28" i="70"/>
  <c r="AA28" i="70"/>
  <c r="AB28" i="70"/>
  <c r="AC28" i="70"/>
  <c r="AD28" i="70"/>
  <c r="AE28" i="70"/>
  <c r="AF28" i="70"/>
  <c r="AG28" i="70"/>
  <c r="AH28" i="70"/>
  <c r="AI28" i="70"/>
  <c r="AJ28" i="70"/>
  <c r="AK28" i="70"/>
  <c r="AL28" i="70"/>
  <c r="AM28" i="70"/>
  <c r="C29" i="70"/>
  <c r="D29" i="70"/>
  <c r="E29" i="70"/>
  <c r="F29" i="70"/>
  <c r="G29" i="70"/>
  <c r="H29" i="70"/>
  <c r="I29" i="70"/>
  <c r="J29" i="70"/>
  <c r="K29" i="70"/>
  <c r="L29" i="70"/>
  <c r="M29" i="70"/>
  <c r="N29" i="70"/>
  <c r="O29" i="70"/>
  <c r="P29" i="70"/>
  <c r="Q29" i="70"/>
  <c r="R29" i="70"/>
  <c r="S29" i="70"/>
  <c r="T29" i="70"/>
  <c r="U29" i="70"/>
  <c r="V29" i="70"/>
  <c r="W29" i="70"/>
  <c r="X29" i="70"/>
  <c r="Y29" i="70"/>
  <c r="Z29" i="70"/>
  <c r="AA29" i="70"/>
  <c r="AB29" i="70"/>
  <c r="AC29" i="70"/>
  <c r="AD29" i="70"/>
  <c r="AE29" i="70"/>
  <c r="AF29" i="70"/>
  <c r="AG29" i="70"/>
  <c r="AH29" i="70"/>
  <c r="AI29" i="70"/>
  <c r="AJ29" i="70"/>
  <c r="AK29" i="70"/>
  <c r="AL29" i="70"/>
  <c r="AM29" i="70"/>
  <c r="C30" i="70"/>
  <c r="D30" i="70"/>
  <c r="E30" i="70"/>
  <c r="F30" i="70"/>
  <c r="G30" i="70"/>
  <c r="H30" i="70"/>
  <c r="I30" i="70"/>
  <c r="J30" i="70"/>
  <c r="K30" i="70"/>
  <c r="L30" i="70"/>
  <c r="M30" i="70"/>
  <c r="N30" i="70"/>
  <c r="O30" i="70"/>
  <c r="P30" i="70"/>
  <c r="Q30" i="70"/>
  <c r="R30" i="70"/>
  <c r="S30" i="70"/>
  <c r="T30" i="70"/>
  <c r="U30" i="70"/>
  <c r="V30" i="70"/>
  <c r="W30" i="70"/>
  <c r="X30" i="70"/>
  <c r="Y30" i="70"/>
  <c r="Z30" i="70"/>
  <c r="AA30" i="70"/>
  <c r="AB30" i="70"/>
  <c r="AC30" i="70"/>
  <c r="AD30" i="70"/>
  <c r="AE30" i="70"/>
  <c r="AF30" i="70"/>
  <c r="AG30" i="70"/>
  <c r="AH30" i="70"/>
  <c r="AI30" i="70"/>
  <c r="AJ30" i="70"/>
  <c r="AK30" i="70"/>
  <c r="AL30" i="70"/>
  <c r="AM30" i="70"/>
  <c r="C31" i="70"/>
  <c r="D31" i="70"/>
  <c r="E31" i="70"/>
  <c r="F31" i="70"/>
  <c r="G31" i="70"/>
  <c r="H31" i="70"/>
  <c r="I31" i="70"/>
  <c r="J31" i="70"/>
  <c r="K31" i="70"/>
  <c r="L31" i="70"/>
  <c r="M31" i="70"/>
  <c r="N31" i="70"/>
  <c r="O31" i="70"/>
  <c r="P31" i="70"/>
  <c r="Q31" i="70"/>
  <c r="R31" i="70"/>
  <c r="S31" i="70"/>
  <c r="T31" i="70"/>
  <c r="U31" i="70"/>
  <c r="V31" i="70"/>
  <c r="W31" i="70"/>
  <c r="X31" i="70"/>
  <c r="Y31" i="70"/>
  <c r="Z31" i="70"/>
  <c r="AA31" i="70"/>
  <c r="AB31" i="70"/>
  <c r="AC31" i="70"/>
  <c r="AD31" i="70"/>
  <c r="AE31" i="70"/>
  <c r="AF31" i="70"/>
  <c r="AG31" i="70"/>
  <c r="AH31" i="70"/>
  <c r="AI31" i="70"/>
  <c r="AJ31" i="70"/>
  <c r="AK31" i="70"/>
  <c r="AL31" i="70"/>
  <c r="AM31" i="70"/>
  <c r="C32" i="70"/>
  <c r="D32" i="70"/>
  <c r="E32" i="70"/>
  <c r="F32" i="70"/>
  <c r="G32" i="70"/>
  <c r="H32" i="70"/>
  <c r="I32" i="70"/>
  <c r="J32" i="70"/>
  <c r="K32" i="70"/>
  <c r="L32" i="70"/>
  <c r="M32" i="70"/>
  <c r="N32" i="70"/>
  <c r="O32" i="70"/>
  <c r="P32" i="70"/>
  <c r="Q32" i="70"/>
  <c r="R32" i="70"/>
  <c r="S32" i="70"/>
  <c r="T32" i="70"/>
  <c r="U32" i="70"/>
  <c r="V32" i="70"/>
  <c r="W32" i="70"/>
  <c r="X32" i="70"/>
  <c r="Y32" i="70"/>
  <c r="Z32" i="70"/>
  <c r="AA32" i="70"/>
  <c r="AB32" i="70"/>
  <c r="AC32" i="70"/>
  <c r="AD32" i="70"/>
  <c r="AE32" i="70"/>
  <c r="AF32" i="70"/>
  <c r="AG32" i="70"/>
  <c r="AH32" i="70"/>
  <c r="AI32" i="70"/>
  <c r="AJ32" i="70"/>
  <c r="AK32" i="70"/>
  <c r="AL32" i="70"/>
  <c r="AM32" i="70"/>
  <c r="C33" i="70"/>
  <c r="D33" i="70"/>
  <c r="E33" i="70"/>
  <c r="F33" i="70"/>
  <c r="G33" i="70"/>
  <c r="H33" i="70"/>
  <c r="I33" i="70"/>
  <c r="J33" i="70"/>
  <c r="K33" i="70"/>
  <c r="L33" i="70"/>
  <c r="M33" i="70"/>
  <c r="N33" i="70"/>
  <c r="O33" i="70"/>
  <c r="P33" i="70"/>
  <c r="Q33" i="70"/>
  <c r="R33" i="70"/>
  <c r="S33" i="70"/>
  <c r="T33" i="70"/>
  <c r="U33" i="70"/>
  <c r="V33" i="70"/>
  <c r="W33" i="70"/>
  <c r="X33" i="70"/>
  <c r="Y33" i="70"/>
  <c r="Z33" i="70"/>
  <c r="AA33" i="70"/>
  <c r="AB33" i="70"/>
  <c r="AC33" i="70"/>
  <c r="AD33" i="70"/>
  <c r="AE33" i="70"/>
  <c r="AF33" i="70"/>
  <c r="AG33" i="70"/>
  <c r="AH33" i="70"/>
  <c r="AI33" i="70"/>
  <c r="AJ33" i="70"/>
  <c r="AK33" i="70"/>
  <c r="AL33" i="70"/>
  <c r="AM33" i="70"/>
  <c r="C34" i="70"/>
  <c r="D34" i="70"/>
  <c r="E34" i="70"/>
  <c r="F34" i="70"/>
  <c r="G34" i="70"/>
  <c r="H34" i="70"/>
  <c r="I34" i="70"/>
  <c r="J34" i="70"/>
  <c r="K34" i="70"/>
  <c r="L34" i="70"/>
  <c r="M34" i="70"/>
  <c r="N34" i="70"/>
  <c r="O34" i="70"/>
  <c r="P34" i="70"/>
  <c r="Q34" i="70"/>
  <c r="R34" i="70"/>
  <c r="S34" i="70"/>
  <c r="T34" i="70"/>
  <c r="U34" i="70"/>
  <c r="V34" i="70"/>
  <c r="W34" i="70"/>
  <c r="X34" i="70"/>
  <c r="Y34" i="70"/>
  <c r="Z34" i="70"/>
  <c r="AA34" i="70"/>
  <c r="AB34" i="70"/>
  <c r="AC34" i="70"/>
  <c r="AD34" i="70"/>
  <c r="AE34" i="70"/>
  <c r="AF34" i="70"/>
  <c r="AG34" i="70"/>
  <c r="AH34" i="70"/>
  <c r="AI34" i="70"/>
  <c r="AJ34" i="70"/>
  <c r="AK34" i="70"/>
  <c r="AL34" i="70"/>
  <c r="AM34" i="70"/>
  <c r="C35" i="70"/>
  <c r="D35" i="70"/>
  <c r="E35" i="70"/>
  <c r="F35" i="70"/>
  <c r="G35" i="70"/>
  <c r="H35" i="70"/>
  <c r="I35" i="70"/>
  <c r="J35" i="70"/>
  <c r="K35" i="70"/>
  <c r="L35" i="70"/>
  <c r="M35" i="70"/>
  <c r="N35" i="70"/>
  <c r="O35" i="70"/>
  <c r="P35" i="70"/>
  <c r="Q35" i="70"/>
  <c r="R35" i="70"/>
  <c r="S35" i="70"/>
  <c r="T35" i="70"/>
  <c r="U35" i="70"/>
  <c r="V35" i="70"/>
  <c r="W35" i="70"/>
  <c r="X35" i="70"/>
  <c r="Y35" i="70"/>
  <c r="Z35" i="70"/>
  <c r="AA35" i="70"/>
  <c r="AB35" i="70"/>
  <c r="AC35" i="70"/>
  <c r="AD35" i="70"/>
  <c r="AE35" i="70"/>
  <c r="AF35" i="70"/>
  <c r="AG35" i="70"/>
  <c r="AH35" i="70"/>
  <c r="AI35" i="70"/>
  <c r="AJ35" i="70"/>
  <c r="AK35" i="70"/>
  <c r="AL35" i="70"/>
  <c r="AM35" i="70"/>
  <c r="C36" i="70"/>
  <c r="D36" i="70"/>
  <c r="E36" i="70"/>
  <c r="F36" i="70"/>
  <c r="G36" i="70"/>
  <c r="H36" i="70"/>
  <c r="I36" i="70"/>
  <c r="J36" i="70"/>
  <c r="K36" i="70"/>
  <c r="L36" i="70"/>
  <c r="M36" i="70"/>
  <c r="N36" i="70"/>
  <c r="O36" i="70"/>
  <c r="P36" i="70"/>
  <c r="Q36" i="70"/>
  <c r="R36" i="70"/>
  <c r="S36" i="70"/>
  <c r="T36" i="70"/>
  <c r="U36" i="70"/>
  <c r="V36" i="70"/>
  <c r="W36" i="70"/>
  <c r="X36" i="70"/>
  <c r="Y36" i="70"/>
  <c r="Z36" i="70"/>
  <c r="AA36" i="70"/>
  <c r="AB36" i="70"/>
  <c r="AC36" i="70"/>
  <c r="AD36" i="70"/>
  <c r="AE36" i="70"/>
  <c r="AF36" i="70"/>
  <c r="AG36" i="70"/>
  <c r="AH36" i="70"/>
  <c r="AI36" i="70"/>
  <c r="AJ36" i="70"/>
  <c r="AK36" i="70"/>
  <c r="AL36" i="70"/>
  <c r="AM36" i="70"/>
  <c r="C37" i="70"/>
  <c r="D37" i="70"/>
  <c r="E37" i="70"/>
  <c r="F37" i="70"/>
  <c r="G37" i="70"/>
  <c r="H37" i="70"/>
  <c r="I37" i="70"/>
  <c r="J37" i="70"/>
  <c r="K37" i="70"/>
  <c r="L37" i="70"/>
  <c r="M37" i="70"/>
  <c r="N37" i="70"/>
  <c r="O37" i="70"/>
  <c r="P37" i="70"/>
  <c r="Q37" i="70"/>
  <c r="R37" i="70"/>
  <c r="S37" i="70"/>
  <c r="T37" i="70"/>
  <c r="U37" i="70"/>
  <c r="V37" i="70"/>
  <c r="W37" i="70"/>
  <c r="X37" i="70"/>
  <c r="Y37" i="70"/>
  <c r="Z37" i="70"/>
  <c r="AA37" i="70"/>
  <c r="AB37" i="70"/>
  <c r="AC37" i="70"/>
  <c r="AD37" i="70"/>
  <c r="AE37" i="70"/>
  <c r="AF37" i="70"/>
  <c r="AG37" i="70"/>
  <c r="AH37" i="70"/>
  <c r="AI37" i="70"/>
  <c r="AJ37" i="70"/>
  <c r="AK37" i="70"/>
  <c r="AL37" i="70"/>
  <c r="AM37" i="70"/>
  <c r="C38" i="70"/>
  <c r="D38" i="70"/>
  <c r="E38" i="70"/>
  <c r="F38" i="70"/>
  <c r="G38" i="70"/>
  <c r="H38" i="70"/>
  <c r="I38" i="70"/>
  <c r="J38" i="70"/>
  <c r="K38" i="70"/>
  <c r="L38" i="70"/>
  <c r="M38" i="70"/>
  <c r="N38" i="70"/>
  <c r="O38" i="70"/>
  <c r="P38" i="70"/>
  <c r="Q38" i="70"/>
  <c r="R38" i="70"/>
  <c r="S38" i="70"/>
  <c r="T38" i="70"/>
  <c r="U38" i="70"/>
  <c r="V38" i="70"/>
  <c r="W38" i="70"/>
  <c r="X38" i="70"/>
  <c r="Y38" i="70"/>
  <c r="Z38" i="70"/>
  <c r="AA38" i="70"/>
  <c r="AB38" i="70"/>
  <c r="AC38" i="70"/>
  <c r="AD38" i="70"/>
  <c r="AE38" i="70"/>
  <c r="AF38" i="70"/>
  <c r="AG38" i="70"/>
  <c r="AH38" i="70"/>
  <c r="AI38" i="70"/>
  <c r="AJ38" i="70"/>
  <c r="AK38" i="70"/>
  <c r="AL38" i="70"/>
  <c r="AM38" i="70"/>
  <c r="C39" i="70"/>
  <c r="D39" i="70"/>
  <c r="E39" i="70"/>
  <c r="F39" i="70"/>
  <c r="G39" i="70"/>
  <c r="H39" i="70"/>
  <c r="I39" i="70"/>
  <c r="J39" i="70"/>
  <c r="K39" i="70"/>
  <c r="L39" i="70"/>
  <c r="M39" i="70"/>
  <c r="N39" i="70"/>
  <c r="O39" i="70"/>
  <c r="P39" i="70"/>
  <c r="Q39" i="70"/>
  <c r="R39" i="70"/>
  <c r="S39" i="70"/>
  <c r="T39" i="70"/>
  <c r="U39" i="70"/>
  <c r="V39" i="70"/>
  <c r="W39" i="70"/>
  <c r="X39" i="70"/>
  <c r="Y39" i="70"/>
  <c r="Z39" i="70"/>
  <c r="AA39" i="70"/>
  <c r="AB39" i="70"/>
  <c r="AC39" i="70"/>
  <c r="AD39" i="70"/>
  <c r="AE39" i="70"/>
  <c r="AF39" i="70"/>
  <c r="AG39" i="70"/>
  <c r="AH39" i="70"/>
  <c r="AI39" i="70"/>
  <c r="AJ39" i="70"/>
  <c r="AK39" i="70"/>
  <c r="AL39" i="70"/>
  <c r="AM39" i="70"/>
  <c r="C40" i="70"/>
  <c r="D40" i="70"/>
  <c r="E40" i="70"/>
  <c r="F40" i="70"/>
  <c r="G40" i="70"/>
  <c r="H40" i="70"/>
  <c r="I40" i="70"/>
  <c r="J40" i="70"/>
  <c r="K40" i="70"/>
  <c r="L40" i="70"/>
  <c r="M40" i="70"/>
  <c r="N40" i="70"/>
  <c r="O40" i="70"/>
  <c r="P40" i="70"/>
  <c r="Q40" i="70"/>
  <c r="R40" i="70"/>
  <c r="S40" i="70"/>
  <c r="T40" i="70"/>
  <c r="U40" i="70"/>
  <c r="V40" i="70"/>
  <c r="W40" i="70"/>
  <c r="X40" i="70"/>
  <c r="Y40" i="70"/>
  <c r="Z40" i="70"/>
  <c r="AA40" i="70"/>
  <c r="AB40" i="70"/>
  <c r="AC40" i="70"/>
  <c r="AD40" i="70"/>
  <c r="AE40" i="70"/>
  <c r="AF40" i="70"/>
  <c r="AG40" i="70"/>
  <c r="AH40" i="70"/>
  <c r="AI40" i="70"/>
  <c r="AJ40" i="70"/>
  <c r="AK40" i="70"/>
  <c r="AL40" i="70"/>
  <c r="AM40" i="70"/>
  <c r="C41" i="70"/>
  <c r="D41" i="70"/>
  <c r="E41" i="70"/>
  <c r="F41" i="70"/>
  <c r="G41" i="70"/>
  <c r="H41" i="70"/>
  <c r="I41" i="70"/>
  <c r="J41" i="70"/>
  <c r="K41" i="70"/>
  <c r="L41" i="70"/>
  <c r="M41" i="70"/>
  <c r="N41" i="70"/>
  <c r="O41" i="70"/>
  <c r="P41" i="70"/>
  <c r="Q41" i="70"/>
  <c r="R41" i="70"/>
  <c r="S41" i="70"/>
  <c r="T41" i="70"/>
  <c r="U41" i="70"/>
  <c r="V41" i="70"/>
  <c r="W41" i="70"/>
  <c r="X41" i="70"/>
  <c r="Y41" i="70"/>
  <c r="Z41" i="70"/>
  <c r="AA41" i="70"/>
  <c r="AB41" i="70"/>
  <c r="AC41" i="70"/>
  <c r="AD41" i="70"/>
  <c r="AE41" i="70"/>
  <c r="AF41" i="70"/>
  <c r="AG41" i="70"/>
  <c r="AH41" i="70"/>
  <c r="AI41" i="70"/>
  <c r="AJ41" i="70"/>
  <c r="AK41" i="70"/>
  <c r="AL41" i="70"/>
  <c r="AM41" i="70"/>
  <c r="C42" i="70"/>
  <c r="D42" i="70"/>
  <c r="E42" i="70"/>
  <c r="F42" i="70"/>
  <c r="G42" i="70"/>
  <c r="H42" i="70"/>
  <c r="I42" i="70"/>
  <c r="J42" i="70"/>
  <c r="K42" i="70"/>
  <c r="L42" i="70"/>
  <c r="M42" i="70"/>
  <c r="N42" i="70"/>
  <c r="O42" i="70"/>
  <c r="P42" i="70"/>
  <c r="Q42" i="70"/>
  <c r="R42" i="70"/>
  <c r="S42" i="70"/>
  <c r="T42" i="70"/>
  <c r="U42" i="70"/>
  <c r="V42" i="70"/>
  <c r="W42" i="70"/>
  <c r="X42" i="70"/>
  <c r="Y42" i="70"/>
  <c r="Z42" i="70"/>
  <c r="AA42" i="70"/>
  <c r="AB42" i="70"/>
  <c r="AC42" i="70"/>
  <c r="AD42" i="70"/>
  <c r="AE42" i="70"/>
  <c r="AF42" i="70"/>
  <c r="AG42" i="70"/>
  <c r="AH42" i="70"/>
  <c r="AI42" i="70"/>
  <c r="AJ42" i="70"/>
  <c r="AK42" i="70"/>
  <c r="AL42" i="70"/>
  <c r="AM42" i="70"/>
  <c r="C43" i="70"/>
  <c r="D43" i="70"/>
  <c r="E43" i="70"/>
  <c r="F43" i="70"/>
  <c r="G43" i="70"/>
  <c r="H43" i="70"/>
  <c r="I43" i="70"/>
  <c r="J43" i="70"/>
  <c r="K43" i="70"/>
  <c r="L43" i="70"/>
  <c r="M43" i="70"/>
  <c r="N43" i="70"/>
  <c r="O43" i="70"/>
  <c r="P43" i="70"/>
  <c r="Q43" i="70"/>
  <c r="R43" i="70"/>
  <c r="S43" i="70"/>
  <c r="T43" i="70"/>
  <c r="U43" i="70"/>
  <c r="V43" i="70"/>
  <c r="W43" i="70"/>
  <c r="X43" i="70"/>
  <c r="Y43" i="70"/>
  <c r="Z43" i="70"/>
  <c r="AA43" i="70"/>
  <c r="AB43" i="70"/>
  <c r="AC43" i="70"/>
  <c r="AD43" i="70"/>
  <c r="AE43" i="70"/>
  <c r="AF43" i="70"/>
  <c r="AG43" i="70"/>
  <c r="AH43" i="70"/>
  <c r="AI43" i="70"/>
  <c r="AJ43" i="70"/>
  <c r="AK43" i="70"/>
  <c r="AL43" i="70"/>
  <c r="AM43" i="70"/>
  <c r="C44" i="70"/>
  <c r="D44" i="70"/>
  <c r="E44" i="70"/>
  <c r="F44" i="70"/>
  <c r="G44" i="70"/>
  <c r="H44" i="70"/>
  <c r="I44" i="70"/>
  <c r="J44" i="70"/>
  <c r="K44" i="70"/>
  <c r="L44" i="70"/>
  <c r="M44" i="70"/>
  <c r="N44" i="70"/>
  <c r="O44" i="70"/>
  <c r="P44" i="70"/>
  <c r="Q44" i="70"/>
  <c r="R44" i="70"/>
  <c r="S44" i="70"/>
  <c r="T44" i="70"/>
  <c r="U44" i="70"/>
  <c r="V44" i="70"/>
  <c r="W44" i="70"/>
  <c r="X44" i="70"/>
  <c r="Y44" i="70"/>
  <c r="Z44" i="70"/>
  <c r="AA44" i="70"/>
  <c r="AB44" i="70"/>
  <c r="AC44" i="70"/>
  <c r="AD44" i="70"/>
  <c r="AE44" i="70"/>
  <c r="AF44" i="70"/>
  <c r="AG44" i="70"/>
  <c r="AH44" i="70"/>
  <c r="AI44" i="70"/>
  <c r="AJ44" i="70"/>
  <c r="AK44" i="70"/>
  <c r="AL44" i="70"/>
  <c r="AM44" i="70"/>
  <c r="C45" i="70"/>
  <c r="D45" i="70"/>
  <c r="E45" i="70"/>
  <c r="F45" i="70"/>
  <c r="G45" i="70"/>
  <c r="H45" i="70"/>
  <c r="I45" i="70"/>
  <c r="J45" i="70"/>
  <c r="K45" i="70"/>
  <c r="L45" i="70"/>
  <c r="M45" i="70"/>
  <c r="N45" i="70"/>
  <c r="O45" i="70"/>
  <c r="P45" i="70"/>
  <c r="Q45" i="70"/>
  <c r="R45" i="70"/>
  <c r="S45" i="70"/>
  <c r="T45" i="70"/>
  <c r="U45" i="70"/>
  <c r="V45" i="70"/>
  <c r="W45" i="70"/>
  <c r="X45" i="70"/>
  <c r="Y45" i="70"/>
  <c r="Z45" i="70"/>
  <c r="AA45" i="70"/>
  <c r="AB45" i="70"/>
  <c r="AC45" i="70"/>
  <c r="AD45" i="70"/>
  <c r="AE45" i="70"/>
  <c r="AF45" i="70"/>
  <c r="AG45" i="70"/>
  <c r="AH45" i="70"/>
  <c r="AI45" i="70"/>
  <c r="AJ45" i="70"/>
  <c r="AK45" i="70"/>
  <c r="AL45" i="70"/>
  <c r="AM45" i="70"/>
  <c r="C46" i="70"/>
  <c r="D46" i="70"/>
  <c r="E46" i="70"/>
  <c r="F46" i="70"/>
  <c r="G46" i="70"/>
  <c r="H46" i="70"/>
  <c r="I46" i="70"/>
  <c r="J46" i="70"/>
  <c r="K46" i="70"/>
  <c r="L46" i="70"/>
  <c r="M46" i="70"/>
  <c r="N46" i="70"/>
  <c r="O46" i="70"/>
  <c r="P46" i="70"/>
  <c r="Q46" i="70"/>
  <c r="R46" i="70"/>
  <c r="S46" i="70"/>
  <c r="T46" i="70"/>
  <c r="U46" i="70"/>
  <c r="V46" i="70"/>
  <c r="W46" i="70"/>
  <c r="X46" i="70"/>
  <c r="Y46" i="70"/>
  <c r="Z46" i="70"/>
  <c r="AA46" i="70"/>
  <c r="AB46" i="70"/>
  <c r="AC46" i="70"/>
  <c r="AD46" i="70"/>
  <c r="AE46" i="70"/>
  <c r="AF46" i="70"/>
  <c r="AG46" i="70"/>
  <c r="AH46" i="70"/>
  <c r="AI46" i="70"/>
  <c r="AJ46" i="70"/>
  <c r="AK46" i="70"/>
  <c r="AL46" i="70"/>
  <c r="AM46" i="70"/>
  <c r="C47" i="70"/>
  <c r="D47" i="70"/>
  <c r="E47" i="70"/>
  <c r="F47" i="70"/>
  <c r="G47" i="70"/>
  <c r="H47" i="70"/>
  <c r="I47" i="70"/>
  <c r="J47" i="70"/>
  <c r="K47" i="70"/>
  <c r="L47" i="70"/>
  <c r="M47" i="70"/>
  <c r="N47" i="70"/>
  <c r="O47" i="70"/>
  <c r="P47" i="70"/>
  <c r="Q47" i="70"/>
  <c r="R47" i="70"/>
  <c r="S47" i="70"/>
  <c r="T47" i="70"/>
  <c r="U47" i="70"/>
  <c r="V47" i="70"/>
  <c r="W47" i="70"/>
  <c r="X47" i="70"/>
  <c r="Y47" i="70"/>
  <c r="Z47" i="70"/>
  <c r="AA47" i="70"/>
  <c r="AB47" i="70"/>
  <c r="AC47" i="70"/>
  <c r="AD47" i="70"/>
  <c r="AE47" i="70"/>
  <c r="AF47" i="70"/>
  <c r="AG47" i="70"/>
  <c r="AH47" i="70"/>
  <c r="AI47" i="70"/>
  <c r="AJ47" i="70"/>
  <c r="AK47" i="70"/>
  <c r="AL47" i="70"/>
  <c r="AM47" i="70"/>
  <c r="C48" i="70"/>
  <c r="D48" i="70"/>
  <c r="E48" i="70"/>
  <c r="F48" i="70"/>
  <c r="G48" i="70"/>
  <c r="H48" i="70"/>
  <c r="I48" i="70"/>
  <c r="J48" i="70"/>
  <c r="K48" i="70"/>
  <c r="L48" i="70"/>
  <c r="M48" i="70"/>
  <c r="N48" i="70"/>
  <c r="O48" i="70"/>
  <c r="P48" i="70"/>
  <c r="Q48" i="70"/>
  <c r="R48" i="70"/>
  <c r="S48" i="70"/>
  <c r="T48" i="70"/>
  <c r="U48" i="70"/>
  <c r="V48" i="70"/>
  <c r="W48" i="70"/>
  <c r="X48" i="70"/>
  <c r="Y48" i="70"/>
  <c r="Z48" i="70"/>
  <c r="AA48" i="70"/>
  <c r="AB48" i="70"/>
  <c r="AC48" i="70"/>
  <c r="AD48" i="70"/>
  <c r="AE48" i="70"/>
  <c r="AF48" i="70"/>
  <c r="AG48" i="70"/>
  <c r="AH48" i="70"/>
  <c r="AI48" i="70"/>
  <c r="AJ48" i="70"/>
  <c r="AK48" i="70"/>
  <c r="AL48" i="70"/>
  <c r="AM48" i="70"/>
  <c r="C49" i="70"/>
  <c r="D49" i="70"/>
  <c r="E49" i="70"/>
  <c r="F49" i="70"/>
  <c r="G49" i="70"/>
  <c r="H49" i="70"/>
  <c r="I49" i="70"/>
  <c r="J49" i="70"/>
  <c r="K49" i="70"/>
  <c r="L49" i="70"/>
  <c r="M49" i="70"/>
  <c r="N49" i="70"/>
  <c r="O49" i="70"/>
  <c r="P49" i="70"/>
  <c r="Q49" i="70"/>
  <c r="R49" i="70"/>
  <c r="S49" i="70"/>
  <c r="T49" i="70"/>
  <c r="U49" i="70"/>
  <c r="V49" i="70"/>
  <c r="W49" i="70"/>
  <c r="X49" i="70"/>
  <c r="Y49" i="70"/>
  <c r="Z49" i="70"/>
  <c r="AA49" i="70"/>
  <c r="AB49" i="70"/>
  <c r="AC49" i="70"/>
  <c r="AD49" i="70"/>
  <c r="AE49" i="70"/>
  <c r="AF49" i="70"/>
  <c r="AG49" i="70"/>
  <c r="AH49" i="70"/>
  <c r="AI49" i="70"/>
  <c r="AJ49" i="70"/>
  <c r="AK49" i="70"/>
  <c r="AL49" i="70"/>
  <c r="AM49" i="70"/>
  <c r="C50" i="70"/>
  <c r="D50" i="70"/>
  <c r="E50" i="70"/>
  <c r="F50" i="70"/>
  <c r="G50" i="70"/>
  <c r="H50" i="70"/>
  <c r="I50" i="70"/>
  <c r="J50" i="70"/>
  <c r="K50" i="70"/>
  <c r="L50" i="70"/>
  <c r="M50" i="70"/>
  <c r="N50" i="70"/>
  <c r="O50" i="70"/>
  <c r="P50" i="70"/>
  <c r="Q50" i="70"/>
  <c r="R50" i="70"/>
  <c r="S50" i="70"/>
  <c r="T50" i="70"/>
  <c r="U50" i="70"/>
  <c r="V50" i="70"/>
  <c r="W50" i="70"/>
  <c r="X50" i="70"/>
  <c r="Y50" i="70"/>
  <c r="Z50" i="70"/>
  <c r="AA50" i="70"/>
  <c r="AB50" i="70"/>
  <c r="AC50" i="70"/>
  <c r="AD50" i="70"/>
  <c r="AE50" i="70"/>
  <c r="AF50" i="70"/>
  <c r="AG50" i="70"/>
  <c r="AH50" i="70"/>
  <c r="AI50" i="70"/>
  <c r="AJ50" i="70"/>
  <c r="AK50" i="70"/>
  <c r="AL50" i="70"/>
  <c r="AM50" i="70"/>
  <c r="C51" i="70"/>
  <c r="D51" i="70"/>
  <c r="E51" i="70"/>
  <c r="F51" i="70"/>
  <c r="G51" i="70"/>
  <c r="H51" i="70"/>
  <c r="I51" i="70"/>
  <c r="J51" i="70"/>
  <c r="K51" i="70"/>
  <c r="L51" i="70"/>
  <c r="M51" i="70"/>
  <c r="N51" i="70"/>
  <c r="O51" i="70"/>
  <c r="P51" i="70"/>
  <c r="Q51" i="70"/>
  <c r="R51" i="70"/>
  <c r="S51" i="70"/>
  <c r="T51" i="70"/>
  <c r="U51" i="70"/>
  <c r="V51" i="70"/>
  <c r="W51" i="70"/>
  <c r="X51" i="70"/>
  <c r="Y51" i="70"/>
  <c r="Z51" i="70"/>
  <c r="AA51" i="70"/>
  <c r="AB51" i="70"/>
  <c r="AC51" i="70"/>
  <c r="AD51" i="70"/>
  <c r="AE51" i="70"/>
  <c r="AF51" i="70"/>
  <c r="AG51" i="70"/>
  <c r="AH51" i="70"/>
  <c r="AI51" i="70"/>
  <c r="AJ51" i="70"/>
  <c r="AK51" i="70"/>
  <c r="AL51" i="70"/>
  <c r="AM51" i="70"/>
  <c r="C52" i="70"/>
  <c r="D52" i="70"/>
  <c r="E52" i="70"/>
  <c r="F52" i="70"/>
  <c r="G52" i="70"/>
  <c r="H52" i="70"/>
  <c r="I52" i="70"/>
  <c r="J52" i="70"/>
  <c r="K52" i="70"/>
  <c r="L52" i="70"/>
  <c r="M52" i="70"/>
  <c r="N52" i="70"/>
  <c r="O52" i="70"/>
  <c r="P52" i="70"/>
  <c r="Q52" i="70"/>
  <c r="R52" i="70"/>
  <c r="S52" i="70"/>
  <c r="T52" i="70"/>
  <c r="U52" i="70"/>
  <c r="V52" i="70"/>
  <c r="W52" i="70"/>
  <c r="X52" i="70"/>
  <c r="Y52" i="70"/>
  <c r="Z52" i="70"/>
  <c r="AA52" i="70"/>
  <c r="AB52" i="70"/>
  <c r="AC52" i="70"/>
  <c r="AD52" i="70"/>
  <c r="AE52" i="70"/>
  <c r="AF52" i="70"/>
  <c r="AG52" i="70"/>
  <c r="AH52" i="70"/>
  <c r="AI52" i="70"/>
  <c r="AJ52" i="70"/>
  <c r="AK52" i="70"/>
  <c r="AL52" i="70"/>
  <c r="AM52" i="70"/>
  <c r="D70" i="62"/>
  <c r="D57" i="71"/>
  <c r="E71" i="62" l="1"/>
  <c r="E70" i="62"/>
  <c r="E57" i="71" l="1"/>
  <c r="E56" i="71"/>
  <c r="D56" i="71" l="1"/>
  <c r="C57" i="71"/>
  <c r="C56" i="71"/>
  <c r="D69" i="62"/>
  <c r="C69" i="62"/>
  <c r="AO3" i="70"/>
  <c r="AO4" i="70"/>
  <c r="AO5" i="70"/>
  <c r="AO6" i="70"/>
  <c r="AO7" i="70"/>
  <c r="AO8" i="70"/>
  <c r="AO9" i="70"/>
  <c r="AO10" i="70"/>
  <c r="AO11" i="70"/>
  <c r="AO12" i="70"/>
  <c r="AO13" i="70"/>
  <c r="AO14" i="70"/>
  <c r="AO15" i="70"/>
  <c r="AO16" i="70"/>
  <c r="AO17" i="70"/>
  <c r="AO18" i="70"/>
  <c r="AO19" i="70"/>
  <c r="AO20" i="70"/>
  <c r="AO21" i="70"/>
  <c r="AO22" i="70"/>
  <c r="AO23" i="70"/>
  <c r="AO24" i="70"/>
  <c r="AO25" i="70"/>
  <c r="AO26" i="70"/>
  <c r="AO27" i="70"/>
  <c r="AO28" i="70"/>
  <c r="AO29" i="70"/>
  <c r="AO30" i="70"/>
  <c r="AO31" i="70"/>
  <c r="AO32" i="70"/>
  <c r="AO33" i="70"/>
  <c r="AO34" i="70"/>
  <c r="AO35" i="70"/>
  <c r="AO36" i="70"/>
  <c r="AO37" i="70"/>
  <c r="AO38" i="70"/>
  <c r="AO39" i="70"/>
  <c r="AO40" i="70"/>
  <c r="AO41" i="70"/>
  <c r="AO42" i="70"/>
  <c r="AO43" i="70"/>
  <c r="AO44" i="70"/>
  <c r="AO45" i="70"/>
  <c r="AO46" i="70"/>
  <c r="AO47" i="70"/>
  <c r="AO48" i="70"/>
  <c r="AO49" i="70"/>
  <c r="AO50" i="70"/>
  <c r="AO51" i="70"/>
  <c r="AO52" i="70"/>
  <c r="E69" i="62" l="1"/>
  <c r="E55" i="71"/>
  <c r="D55" i="71"/>
  <c r="C55" i="71"/>
  <c r="E54" i="71"/>
  <c r="D54" i="71"/>
  <c r="C54" i="71"/>
  <c r="E53" i="71"/>
  <c r="D53" i="71"/>
  <c r="C53" i="71"/>
  <c r="E52" i="71"/>
  <c r="D52" i="71"/>
  <c r="C52" i="71"/>
  <c r="E51" i="71"/>
  <c r="D51" i="71"/>
  <c r="C51" i="71"/>
  <c r="E50" i="71"/>
  <c r="D50" i="71"/>
  <c r="C50" i="71"/>
  <c r="E49" i="71"/>
  <c r="D49" i="71"/>
  <c r="C49" i="71"/>
  <c r="E48" i="71"/>
  <c r="D48" i="71"/>
  <c r="C48" i="71"/>
  <c r="E47" i="71"/>
  <c r="D47" i="71"/>
  <c r="C47" i="71"/>
  <c r="E46" i="71"/>
  <c r="D46" i="71"/>
  <c r="C46" i="71"/>
  <c r="E45" i="71"/>
  <c r="D45" i="71"/>
  <c r="C45" i="71"/>
  <c r="E44" i="71"/>
  <c r="D44" i="71"/>
  <c r="C44" i="71"/>
  <c r="E43" i="71"/>
  <c r="D43" i="71"/>
  <c r="C43" i="71"/>
  <c r="E42" i="71"/>
  <c r="D42" i="71"/>
  <c r="C42" i="71"/>
  <c r="E41" i="71"/>
  <c r="D41" i="71"/>
  <c r="C41" i="71"/>
  <c r="E40" i="71"/>
  <c r="D40" i="71"/>
  <c r="C40" i="71"/>
  <c r="E39" i="71"/>
  <c r="D39" i="71"/>
  <c r="C39" i="71"/>
  <c r="E38" i="71"/>
  <c r="D38" i="71"/>
  <c r="C38" i="71"/>
  <c r="E37" i="71"/>
  <c r="D37" i="71"/>
  <c r="C37" i="71"/>
  <c r="E36" i="71"/>
  <c r="D36" i="71"/>
  <c r="C36" i="71"/>
  <c r="E35" i="71"/>
  <c r="D35" i="71"/>
  <c r="C35" i="71"/>
  <c r="E34" i="71"/>
  <c r="D34" i="71"/>
  <c r="C34" i="71"/>
  <c r="E33" i="71"/>
  <c r="D33" i="71"/>
  <c r="C33" i="71"/>
  <c r="E32" i="71"/>
  <c r="D32" i="71"/>
  <c r="C32" i="71"/>
  <c r="E31" i="71"/>
  <c r="D31" i="71"/>
  <c r="C31" i="71"/>
  <c r="D68" i="62"/>
  <c r="C68" i="62"/>
  <c r="AN4" i="70"/>
  <c r="AN5" i="70"/>
  <c r="AN6" i="70"/>
  <c r="AN7" i="70"/>
  <c r="AN8" i="70"/>
  <c r="AN9" i="70"/>
  <c r="AN10" i="70"/>
  <c r="AN11" i="70"/>
  <c r="AN12" i="70"/>
  <c r="AN13" i="70"/>
  <c r="AN14" i="70"/>
  <c r="AN15" i="70"/>
  <c r="AN16" i="70"/>
  <c r="AN17" i="70"/>
  <c r="AN18" i="70"/>
  <c r="AN19" i="70"/>
  <c r="AN20" i="70"/>
  <c r="AN21" i="70"/>
  <c r="AN22" i="70"/>
  <c r="AN23" i="70"/>
  <c r="AN24" i="70"/>
  <c r="AN25" i="70"/>
  <c r="AN26" i="70"/>
  <c r="AN27" i="70"/>
  <c r="AN28" i="70"/>
  <c r="AN29" i="70"/>
  <c r="AN30" i="70"/>
  <c r="AN31" i="70"/>
  <c r="AN32" i="70"/>
  <c r="AN33" i="70"/>
  <c r="AN34" i="70"/>
  <c r="AN35" i="70"/>
  <c r="AN36" i="70"/>
  <c r="AN37" i="70"/>
  <c r="AN38" i="70"/>
  <c r="AN39" i="70"/>
  <c r="AN40" i="70"/>
  <c r="AN41" i="70"/>
  <c r="AN42" i="70"/>
  <c r="AN43" i="70"/>
  <c r="AN44" i="70"/>
  <c r="AN45" i="70"/>
  <c r="AN46" i="70"/>
  <c r="AN47" i="70"/>
  <c r="AN48" i="70"/>
  <c r="AN49" i="70"/>
  <c r="AN50" i="70"/>
  <c r="AN51" i="70"/>
  <c r="AN52" i="70"/>
  <c r="AN3" i="70"/>
  <c r="D41" i="62"/>
  <c r="D51" i="62"/>
  <c r="D50" i="62"/>
  <c r="D49" i="62"/>
  <c r="D48" i="62"/>
  <c r="D47" i="62"/>
  <c r="D46" i="62"/>
  <c r="D45" i="62"/>
  <c r="D44" i="62"/>
  <c r="D43" i="62"/>
  <c r="D42" i="62"/>
  <c r="D40" i="62"/>
  <c r="D39" i="62"/>
  <c r="D38" i="62"/>
  <c r="D37" i="62"/>
  <c r="D36" i="62"/>
  <c r="D35" i="62"/>
  <c r="D34" i="62"/>
  <c r="D33" i="62"/>
  <c r="D32" i="62"/>
  <c r="D31" i="62"/>
  <c r="D30" i="62"/>
  <c r="D52" i="62"/>
  <c r="D53" i="62"/>
  <c r="D54" i="62"/>
  <c r="D55" i="62"/>
  <c r="D56" i="62"/>
  <c r="D57" i="62"/>
  <c r="D58" i="62"/>
  <c r="D59" i="62"/>
  <c r="D60" i="62"/>
  <c r="D61" i="62"/>
  <c r="D63" i="62"/>
  <c r="D62" i="62"/>
  <c r="D64" i="62"/>
  <c r="D65" i="62"/>
  <c r="D66" i="62"/>
  <c r="D67" i="62"/>
  <c r="B4" i="70"/>
  <c r="B5" i="70"/>
  <c r="B6" i="70"/>
  <c r="B7" i="70"/>
  <c r="B8" i="70"/>
  <c r="B9" i="70"/>
  <c r="B10" i="70"/>
  <c r="B3" i="70"/>
  <c r="C67" i="62"/>
  <c r="C31" i="62"/>
  <c r="C32" i="62"/>
  <c r="C33" i="62"/>
  <c r="C34" i="62"/>
  <c r="C35" i="62"/>
  <c r="C36" i="62"/>
  <c r="C37" i="62"/>
  <c r="C38" i="62"/>
  <c r="C39" i="62"/>
  <c r="C40" i="62"/>
  <c r="C41" i="62"/>
  <c r="C42" i="62"/>
  <c r="E42" i="62" s="1"/>
  <c r="C43" i="62"/>
  <c r="C44" i="62"/>
  <c r="E44" i="62" s="1"/>
  <c r="C45" i="62"/>
  <c r="C46" i="62"/>
  <c r="C47" i="62"/>
  <c r="C48" i="62"/>
  <c r="C49" i="62"/>
  <c r="C50" i="62"/>
  <c r="C51" i="62"/>
  <c r="C52" i="62"/>
  <c r="E52" i="62" s="1"/>
  <c r="C53" i="62"/>
  <c r="C54" i="62"/>
  <c r="C55" i="62"/>
  <c r="C56" i="62"/>
  <c r="C57" i="62"/>
  <c r="C58" i="62"/>
  <c r="C59" i="62"/>
  <c r="C60" i="62"/>
  <c r="E60" i="62" s="1"/>
  <c r="C61" i="62"/>
  <c r="C62" i="62"/>
  <c r="C63" i="62"/>
  <c r="C64" i="62"/>
  <c r="E64" i="62" s="1"/>
  <c r="C65" i="62"/>
  <c r="C66" i="62"/>
  <c r="C30" i="62"/>
  <c r="E48" i="62" l="1"/>
  <c r="E46" i="62"/>
  <c r="E56" i="62"/>
  <c r="E65" i="62"/>
  <c r="E61" i="62"/>
  <c r="E57" i="62"/>
  <c r="E53" i="62"/>
  <c r="E45" i="62"/>
  <c r="E68" i="62"/>
  <c r="E54" i="62"/>
  <c r="E49" i="62"/>
  <c r="E40" i="62"/>
  <c r="E36" i="62"/>
  <c r="E32" i="62"/>
  <c r="E58" i="62"/>
  <c r="E50" i="62"/>
  <c r="E41" i="62"/>
  <c r="E37" i="62"/>
  <c r="E33" i="62"/>
  <c r="E67" i="62"/>
  <c r="E62" i="62"/>
  <c r="E59" i="62"/>
  <c r="E55" i="62"/>
  <c r="E34" i="62"/>
  <c r="E38" i="62"/>
  <c r="E43" i="62"/>
  <c r="E66" i="62"/>
  <c r="E63" i="62"/>
  <c r="E39" i="62"/>
  <c r="E31" i="62"/>
  <c r="E51" i="62"/>
  <c r="E47" i="62"/>
  <c r="E35" i="62"/>
  <c r="E30" i="62"/>
</calcChain>
</file>

<file path=xl/sharedStrings.xml><?xml version="1.0" encoding="utf-8"?>
<sst xmlns="http://schemas.openxmlformats.org/spreadsheetml/2006/main" count="556" uniqueCount="113">
  <si>
    <t>Year</t>
  </si>
  <si>
    <t>Number of families with children in poverty</t>
  </si>
  <si>
    <t>Number of Families Receiving AFDC/TANF cash assistance</t>
  </si>
  <si>
    <t>Ratio</t>
  </si>
  <si>
    <t>New York</t>
  </si>
  <si>
    <t>&lt;--- Select State here</t>
  </si>
  <si>
    <t xml:space="preserve">Year Label </t>
  </si>
  <si>
    <t>Two-Year Avg*</t>
  </si>
  <si>
    <t>Number of TANF Cases</t>
  </si>
  <si>
    <t>Number of Families with Children in Poverty</t>
  </si>
  <si>
    <t>State 
TANF-to-Poverty Ratio</t>
  </si>
  <si>
    <t>78-79</t>
  </si>
  <si>
    <t>Alabama</t>
  </si>
  <si>
    <t>79-80</t>
  </si>
  <si>
    <t>Alaska</t>
  </si>
  <si>
    <t>80-81</t>
  </si>
  <si>
    <t>Arizona</t>
  </si>
  <si>
    <t>81-82</t>
  </si>
  <si>
    <t>Arkansas</t>
  </si>
  <si>
    <t>82-83</t>
  </si>
  <si>
    <t>California</t>
  </si>
  <si>
    <t>83-84</t>
  </si>
  <si>
    <t>Colorado</t>
  </si>
  <si>
    <t>84-85</t>
  </si>
  <si>
    <t>Connecticut</t>
  </si>
  <si>
    <t>85-86</t>
  </si>
  <si>
    <t>Delaware</t>
  </si>
  <si>
    <t>86-87</t>
  </si>
  <si>
    <t>Florida</t>
  </si>
  <si>
    <t>87-88</t>
  </si>
  <si>
    <t>Georgia</t>
  </si>
  <si>
    <t>88-89</t>
  </si>
  <si>
    <t>Hawaii</t>
  </si>
  <si>
    <t>89-90</t>
  </si>
  <si>
    <t>Idaho</t>
  </si>
  <si>
    <t>90-91</t>
  </si>
  <si>
    <t>Illinois</t>
  </si>
  <si>
    <t>91-92</t>
  </si>
  <si>
    <t>Indiana</t>
  </si>
  <si>
    <t>92-93</t>
  </si>
  <si>
    <t>Iowa</t>
  </si>
  <si>
    <t>93-94</t>
  </si>
  <si>
    <t>Kansas</t>
  </si>
  <si>
    <t>94-95</t>
  </si>
  <si>
    <t>Kentucky</t>
  </si>
  <si>
    <t>95-96</t>
  </si>
  <si>
    <t>Louisiana</t>
  </si>
  <si>
    <t>96-97</t>
  </si>
  <si>
    <t>Maine</t>
  </si>
  <si>
    <t>97-98</t>
  </si>
  <si>
    <t>Maryland</t>
  </si>
  <si>
    <t>98-99</t>
  </si>
  <si>
    <t>Massachusetts</t>
  </si>
  <si>
    <t>99-00</t>
  </si>
  <si>
    <t>Michigan</t>
  </si>
  <si>
    <t>00-01</t>
  </si>
  <si>
    <t>Minnesota</t>
  </si>
  <si>
    <t>01-02</t>
  </si>
  <si>
    <t xml:space="preserve"> </t>
  </si>
  <si>
    <t>Mississippi</t>
  </si>
  <si>
    <t>02-03</t>
  </si>
  <si>
    <t>Missouri</t>
  </si>
  <si>
    <t>03-04</t>
  </si>
  <si>
    <t>Montana</t>
  </si>
  <si>
    <t>04-05</t>
  </si>
  <si>
    <t>Nebraska</t>
  </si>
  <si>
    <t>05-06</t>
  </si>
  <si>
    <t>Nevada</t>
  </si>
  <si>
    <t>06-07</t>
  </si>
  <si>
    <t>New Hampshire</t>
  </si>
  <si>
    <t>07-08</t>
  </si>
  <si>
    <t>New Jersey</t>
  </si>
  <si>
    <t>08-09</t>
  </si>
  <si>
    <t>New Mexico</t>
  </si>
  <si>
    <t>09-10</t>
  </si>
  <si>
    <t>10-11</t>
  </si>
  <si>
    <t>North Carolina</t>
  </si>
  <si>
    <t>11-12</t>
  </si>
  <si>
    <t>North Dakota</t>
  </si>
  <si>
    <t>12-13</t>
  </si>
  <si>
    <t>Ohio</t>
  </si>
  <si>
    <t>13-14</t>
  </si>
  <si>
    <t>Oklahoma</t>
  </si>
  <si>
    <t>14-15</t>
  </si>
  <si>
    <t>Oregon</t>
  </si>
  <si>
    <t>15-16</t>
  </si>
  <si>
    <t>Pennsylvania</t>
  </si>
  <si>
    <t>16-17</t>
  </si>
  <si>
    <t>17-18</t>
  </si>
  <si>
    <t>18-19</t>
  </si>
  <si>
    <t>19-20</t>
  </si>
  <si>
    <t>Rhode Island</t>
  </si>
  <si>
    <t>South Carolina</t>
  </si>
  <si>
    <t>*See the "Read Me" tab for an explanation on the two-year averages</t>
  </si>
  <si>
    <t>South Dakota</t>
  </si>
  <si>
    <t>Tennessee</t>
  </si>
  <si>
    <t>Texas</t>
  </si>
  <si>
    <t>Utah</t>
  </si>
  <si>
    <t>Vermont</t>
  </si>
  <si>
    <t>Virginia</t>
  </si>
  <si>
    <t>Washington</t>
  </si>
  <si>
    <t>West Virginia</t>
  </si>
  <si>
    <t>Wisconsin</t>
  </si>
  <si>
    <t>Wyoming</t>
  </si>
  <si>
    <t>State AFDC/TANF-to-Poverty Ratios, Two-Year Averages</t>
  </si>
  <si>
    <t>19-20 TPRs</t>
  </si>
  <si>
    <t>Year Label</t>
  </si>
  <si>
    <t>Number of Families with Children in Deep Poverty</t>
  </si>
  <si>
    <t>Families with Children in Poverty Two Year Averages</t>
  </si>
  <si>
    <t>US Total</t>
  </si>
  <si>
    <t xml:space="preserve">Families with Children in Deep Poverty Two Year Averages </t>
  </si>
  <si>
    <t>State</t>
  </si>
  <si>
    <t>TANF Cases Two year averages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</si>
</sst>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_(* #,##0_);_(* \(#,##0\);_(* &quot;-&quot;??_);_(@_)"/>
    <numFmt numFmtId="166" formatCode="0.0%"/>
    <numFmt numFmtId="167" formatCode="yyyy"/>
  </numFmts>
  <fonts count="11" x14ac:knownFonts="1">
    <font>
      <sz val="11"/>
      <color theme="1"/>
      <name val="Calibri"/>
      <family val="2"/>
      <scheme val="minor"/>
    </font>
    <font>
      <b/>
      <sz val="11"/>
      <color theme="1"/>
      <name val="Calibri"/>
      <family val="2"/>
      <scheme val="minor"/>
    </font>
    <font>
      <sz val="11"/>
      <color theme="1"/>
      <name val="Calibri"/>
      <family val="2"/>
      <scheme val="minor"/>
    </font>
    <font>
      <sz val="12"/>
      <name val="Arial"/>
      <family val="2"/>
    </font>
    <font>
      <sz val="10"/>
      <name val="Arial"/>
      <family val="2"/>
    </font>
    <font>
      <sz val="10"/>
      <name val="Geneva"/>
      <family val="2"/>
    </font>
    <font>
      <b/>
      <sz val="14"/>
      <color theme="1"/>
      <name val="Calibri"/>
      <family val="2"/>
      <scheme val="minor"/>
    </font>
    <font>
      <i/>
      <sz val="11"/>
      <color theme="1"/>
      <name val="Calibri"/>
      <family val="2"/>
      <scheme val="minor"/>
    </font>
    <font>
      <b/>
      <i/>
      <sz val="11"/>
      <color theme="1"/>
      <name val="Calibri"/>
      <family val="2"/>
      <scheme val="minor"/>
    </font>
    <font>
      <sz val="11"/>
      <color theme="0"/>
      <name val="Calibri"/>
      <family val="2"/>
      <scheme val="minor"/>
    </font>
    <font>
      <sz val="8"/>
      <name val="Calibri"/>
      <family val="2"/>
      <scheme val="minor"/>
    </font>
  </fonts>
  <fills count="7">
    <fill>
      <patternFill patternType="none"/>
    </fill>
    <fill>
      <patternFill patternType="gray125"/>
    </fill>
    <fill>
      <patternFill patternType="solid">
        <fgColor theme="9" tint="0.59999389629810485"/>
        <bgColor indexed="64"/>
      </patternFill>
    </fill>
    <fill>
      <patternFill patternType="solid">
        <fgColor theme="4" tint="0.59999389629810485"/>
        <bgColor indexed="64"/>
      </patternFill>
    </fill>
    <fill>
      <patternFill patternType="solid">
        <fgColor rgb="FFFFC000"/>
        <bgColor indexed="64"/>
      </patternFill>
    </fill>
    <fill>
      <patternFill patternType="solid">
        <fgColor theme="7" tint="0.79998168889431442"/>
        <bgColor indexed="64"/>
      </patternFill>
    </fill>
    <fill>
      <patternFill patternType="solid">
        <fgColor theme="0" tint="-0.14999847407452621"/>
        <bgColor indexed="64"/>
      </patternFill>
    </fill>
  </fills>
  <borders count="5">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diagonal/>
    </border>
  </borders>
  <cellStyleXfs count="9">
    <xf numFmtId="0" fontId="0" fillId="0" borderId="0"/>
    <xf numFmtId="43" fontId="2" fillId="0" borderId="0" applyFont="0" applyFill="0" applyBorder="0" applyAlignment="0" applyProtection="0"/>
    <xf numFmtId="43" fontId="3" fillId="0" borderId="0" applyFont="0" applyFill="0" applyBorder="0" applyAlignment="0" applyProtection="0"/>
    <xf numFmtId="0" fontId="4" fillId="0" borderId="0"/>
    <xf numFmtId="0" fontId="5" fillId="0" borderId="0"/>
    <xf numFmtId="0" fontId="4" fillId="0" borderId="0"/>
    <xf numFmtId="0" fontId="4" fillId="0" borderId="0"/>
    <xf numFmtId="0" fontId="4" fillId="0" borderId="0"/>
    <xf numFmtId="0" fontId="4" fillId="0" borderId="0"/>
  </cellStyleXfs>
  <cellXfs count="39">
    <xf numFmtId="0" fontId="0" fillId="0" borderId="0" xfId="0"/>
    <xf numFmtId="3" fontId="0" fillId="0" borderId="0" xfId="0" applyNumberFormat="1"/>
    <xf numFmtId="0" fontId="1" fillId="0" borderId="0" xfId="0" applyFont="1"/>
    <xf numFmtId="164" fontId="0" fillId="0" borderId="0" xfId="0" applyNumberFormat="1"/>
    <xf numFmtId="0" fontId="0" fillId="0" borderId="0" xfId="0" applyAlignment="1">
      <alignment horizontal="center"/>
    </xf>
    <xf numFmtId="0" fontId="0" fillId="0" borderId="2" xfId="0" applyBorder="1"/>
    <xf numFmtId="166" fontId="0" fillId="0" borderId="0" xfId="0" applyNumberFormat="1"/>
    <xf numFmtId="0" fontId="7" fillId="0" borderId="0" xfId="0" applyFont="1" applyAlignment="1">
      <alignment wrapText="1"/>
    </xf>
    <xf numFmtId="0" fontId="8" fillId="0" borderId="2" xfId="0" applyFont="1" applyBorder="1" applyAlignment="1">
      <alignment horizontal="center" vertical="center" wrapText="1"/>
    </xf>
    <xf numFmtId="0" fontId="8" fillId="5" borderId="4" xfId="0" applyFont="1" applyFill="1" applyBorder="1" applyAlignment="1">
      <alignment horizontal="center" vertical="center" wrapText="1"/>
    </xf>
    <xf numFmtId="3" fontId="0" fillId="6" borderId="2" xfId="0" applyNumberFormat="1" applyFill="1" applyBorder="1"/>
    <xf numFmtId="1" fontId="0" fillId="2" borderId="2" xfId="0" applyNumberFormat="1" applyFill="1" applyBorder="1"/>
    <xf numFmtId="3" fontId="0" fillId="3" borderId="2" xfId="0" applyNumberFormat="1" applyFill="1" applyBorder="1"/>
    <xf numFmtId="0" fontId="8" fillId="5" borderId="2" xfId="0" applyFont="1" applyFill="1" applyBorder="1" applyAlignment="1">
      <alignment horizontal="center" vertical="center" wrapText="1"/>
    </xf>
    <xf numFmtId="0" fontId="0" fillId="0" borderId="0" xfId="0" applyAlignment="1">
      <alignment wrapText="1"/>
    </xf>
    <xf numFmtId="0" fontId="1" fillId="0" borderId="0" xfId="0" applyFont="1" applyAlignment="1">
      <alignment vertical="center" wrapText="1"/>
    </xf>
    <xf numFmtId="0" fontId="1" fillId="0" borderId="2" xfId="0" applyFont="1" applyBorder="1" applyAlignment="1">
      <alignment horizontal="center" vertical="center" wrapText="1"/>
    </xf>
    <xf numFmtId="165" fontId="0" fillId="0" borderId="2" xfId="1" applyNumberFormat="1" applyFont="1" applyBorder="1" applyAlignment="1"/>
    <xf numFmtId="1" fontId="0" fillId="0" borderId="2" xfId="0" applyNumberFormat="1" applyBorder="1" applyAlignment="1">
      <alignment horizontal="center"/>
    </xf>
    <xf numFmtId="3" fontId="0" fillId="2" borderId="2" xfId="0" applyNumberFormat="1" applyFill="1" applyBorder="1"/>
    <xf numFmtId="0" fontId="1" fillId="0" borderId="0" xfId="0" applyFont="1" applyAlignment="1">
      <alignment horizontal="center" vertical="center" wrapText="1"/>
    </xf>
    <xf numFmtId="167" fontId="0" fillId="0" borderId="2" xfId="0" applyNumberFormat="1" applyBorder="1" applyAlignment="1">
      <alignment horizontal="center"/>
    </xf>
    <xf numFmtId="0" fontId="9" fillId="0" borderId="0" xfId="0" applyFont="1"/>
    <xf numFmtId="0" fontId="6" fillId="4" borderId="1" xfId="0" applyFont="1" applyFill="1" applyBorder="1" applyAlignment="1">
      <alignment horizontal="center" vertical="center"/>
    </xf>
    <xf numFmtId="1" fontId="0" fillId="0" borderId="0" xfId="0" applyNumberFormat="1"/>
    <xf numFmtId="16" fontId="1" fillId="0" borderId="0" xfId="0" applyNumberFormat="1" applyFont="1"/>
    <xf numFmtId="165" fontId="0" fillId="0" borderId="0" xfId="1" applyNumberFormat="1" applyFont="1"/>
    <xf numFmtId="0" fontId="0" fillId="0" borderId="2" xfId="0" applyBorder="1" applyAlignment="1">
      <alignment horizontal="right" wrapText="1"/>
    </xf>
    <xf numFmtId="0" fontId="0" fillId="0" borderId="2" xfId="0" applyBorder="1" applyAlignment="1">
      <alignment horizontal="right"/>
    </xf>
    <xf numFmtId="0" fontId="0" fillId="0" borderId="2" xfId="0" applyBorder="1" applyAlignment="1">
      <alignment horizontal="center"/>
    </xf>
    <xf numFmtId="0" fontId="0" fillId="0" borderId="2" xfId="0" quotePrefix="1" applyBorder="1" applyAlignment="1">
      <alignment horizontal="right"/>
    </xf>
    <xf numFmtId="0" fontId="0" fillId="0" borderId="2" xfId="0" quotePrefix="1" applyBorder="1" applyAlignment="1">
      <alignment horizontal="right" wrapText="1"/>
    </xf>
    <xf numFmtId="165" fontId="1" fillId="0" borderId="0" xfId="1" applyNumberFormat="1" applyFont="1"/>
    <xf numFmtId="165" fontId="0" fillId="0" borderId="0" xfId="1" applyNumberFormat="1" applyFont="1" applyFill="1"/>
    <xf numFmtId="3" fontId="0" fillId="0" borderId="0" xfId="0" applyNumberFormat="1" applyAlignment="1">
      <alignment wrapText="1"/>
    </xf>
    <xf numFmtId="0" fontId="6" fillId="0" borderId="3"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1" fillId="0" borderId="0" xfId="0" applyFont="1" applyAlignment="1">
      <alignment horizontal="center"/>
    </xf>
  </cellXfs>
  <cellStyles count="9">
    <cellStyle name="Comma" xfId="1" builtinId="3"/>
    <cellStyle name="Comma 10" xfId="2" xr:uid="{00000000-0005-0000-0000-000001000000}"/>
    <cellStyle name="Normal" xfId="0" builtinId="0"/>
    <cellStyle name="Normal 10" xfId="3" xr:uid="{00000000-0005-0000-0000-000003000000}"/>
    <cellStyle name="Normal 2" xfId="8" xr:uid="{00000000-0005-0000-0000-000004000000}"/>
    <cellStyle name="Normal 3" xfId="5" xr:uid="{00000000-0005-0000-0000-000005000000}"/>
    <cellStyle name="Normal 4" xfId="6" xr:uid="{00000000-0005-0000-0000-000006000000}"/>
    <cellStyle name="Normal 5" xfId="7" xr:uid="{00000000-0005-0000-0000-000007000000}"/>
    <cellStyle name="Normal 54" xfId="4" xr:uid="{00000000-0005-0000-0000-000008000000}"/>
  </cellStyles>
  <dxfs count="0"/>
  <tableStyles count="0" defaultTableStyle="TableStyleMedium9" defaultPivotStyle="PivotStyleLight16"/>
  <colors>
    <mruColors>
      <color rgb="FFC0504D"/>
      <color rgb="FFB92A30"/>
      <color rgb="FF5491C0"/>
      <color rgb="FFCCCCFF"/>
      <color rgb="FF0B62A5"/>
      <color rgb="FFBFBFBF"/>
      <color rgb="FFAAC8D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Franklin Gothic Medium" panose="020B0603020102020204" pitchFamily="34" charset="0"/>
                <a:ea typeface="+mn-ea"/>
                <a:cs typeface="+mn-cs"/>
              </a:defRPr>
            </a:pPr>
            <a:r>
              <a:rPr lang="en-US" sz="1600" b="0">
                <a:solidFill>
                  <a:sysClr val="windowText" lastClr="000000"/>
                </a:solidFill>
                <a:latin typeface="Franklin Gothic Medium" panose="020B0603020102020204" pitchFamily="34" charset="0"/>
              </a:rPr>
              <a:t>National AFDC/TANF-to-Poverty Ratio over Time</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Franklin Gothic Medium" panose="020B0603020102020204" pitchFamily="34" charset="0"/>
              <a:ea typeface="+mn-ea"/>
              <a:cs typeface="+mn-cs"/>
            </a:defRPr>
          </a:pPr>
          <a:endParaRPr lang="en-US"/>
        </a:p>
      </c:txPr>
    </c:title>
    <c:autoTitleDeleted val="0"/>
    <c:plotArea>
      <c:layout>
        <c:manualLayout>
          <c:layoutTarget val="inner"/>
          <c:xMode val="edge"/>
          <c:yMode val="edge"/>
          <c:x val="6.0460738293327571E-2"/>
          <c:y val="0.21819801498322647"/>
          <c:w val="0.90042255036263197"/>
          <c:h val="0.69218660374406826"/>
        </c:manualLayout>
      </c:layout>
      <c:lineChart>
        <c:grouping val="standard"/>
        <c:varyColors val="0"/>
        <c:ser>
          <c:idx val="0"/>
          <c:order val="0"/>
          <c:spPr>
            <a:ln w="28575" cap="rnd">
              <a:solidFill>
                <a:srgbClr val="FFC000"/>
              </a:solidFill>
              <a:round/>
            </a:ln>
            <a:effectLst/>
          </c:spPr>
          <c:marker>
            <c:symbol val="none"/>
          </c:marker>
          <c:dPt>
            <c:idx val="18"/>
            <c:marker>
              <c:symbol val="none"/>
            </c:marker>
            <c:bubble3D val="0"/>
            <c:spPr>
              <a:ln w="28575" cap="rnd">
                <a:solidFill>
                  <a:schemeClr val="accent2"/>
                </a:solidFill>
                <a:round/>
              </a:ln>
              <a:effectLst/>
            </c:spPr>
            <c:extLst>
              <c:ext xmlns:c16="http://schemas.microsoft.com/office/drawing/2014/chart" uri="{C3380CC4-5D6E-409C-BE32-E72D297353CC}">
                <c16:uniqueId val="{00000014-9BC4-4F37-8149-377296AD842F}"/>
              </c:ext>
            </c:extLst>
          </c:dPt>
          <c:dPt>
            <c:idx val="19"/>
            <c:marker>
              <c:symbol val="none"/>
            </c:marker>
            <c:bubble3D val="0"/>
            <c:spPr>
              <a:ln w="28575" cap="rnd">
                <a:solidFill>
                  <a:schemeClr val="accent2"/>
                </a:solidFill>
                <a:round/>
              </a:ln>
              <a:effectLst/>
            </c:spPr>
            <c:extLst>
              <c:ext xmlns:c16="http://schemas.microsoft.com/office/drawing/2014/chart" uri="{C3380CC4-5D6E-409C-BE32-E72D297353CC}">
                <c16:uniqueId val="{00000013-9BC4-4F37-8149-377296AD842F}"/>
              </c:ext>
            </c:extLst>
          </c:dPt>
          <c:dPt>
            <c:idx val="20"/>
            <c:marker>
              <c:symbol val="none"/>
            </c:marker>
            <c:bubble3D val="0"/>
            <c:spPr>
              <a:ln w="28575" cap="rnd">
                <a:solidFill>
                  <a:schemeClr val="accent2"/>
                </a:solidFill>
                <a:round/>
              </a:ln>
              <a:effectLst/>
            </c:spPr>
            <c:extLst>
              <c:ext xmlns:c16="http://schemas.microsoft.com/office/drawing/2014/chart" uri="{C3380CC4-5D6E-409C-BE32-E72D297353CC}">
                <c16:uniqueId val="{00000012-9BC4-4F37-8149-377296AD842F}"/>
              </c:ext>
            </c:extLst>
          </c:dPt>
          <c:dPt>
            <c:idx val="21"/>
            <c:marker>
              <c:symbol val="none"/>
            </c:marker>
            <c:bubble3D val="0"/>
            <c:spPr>
              <a:ln w="28575" cap="rnd">
                <a:solidFill>
                  <a:schemeClr val="accent2"/>
                </a:solidFill>
                <a:round/>
              </a:ln>
              <a:effectLst/>
            </c:spPr>
            <c:extLst>
              <c:ext xmlns:c16="http://schemas.microsoft.com/office/drawing/2014/chart" uri="{C3380CC4-5D6E-409C-BE32-E72D297353CC}">
                <c16:uniqueId val="{00000011-9BC4-4F37-8149-377296AD842F}"/>
              </c:ext>
            </c:extLst>
          </c:dPt>
          <c:dPt>
            <c:idx val="22"/>
            <c:marker>
              <c:symbol val="none"/>
            </c:marker>
            <c:bubble3D val="0"/>
            <c:spPr>
              <a:ln w="28575" cap="rnd">
                <a:solidFill>
                  <a:schemeClr val="accent2"/>
                </a:solidFill>
                <a:round/>
              </a:ln>
              <a:effectLst/>
            </c:spPr>
            <c:extLst>
              <c:ext xmlns:c16="http://schemas.microsoft.com/office/drawing/2014/chart" uri="{C3380CC4-5D6E-409C-BE32-E72D297353CC}">
                <c16:uniqueId val="{00000010-9BC4-4F37-8149-377296AD842F}"/>
              </c:ext>
            </c:extLst>
          </c:dPt>
          <c:dPt>
            <c:idx val="23"/>
            <c:marker>
              <c:symbol val="none"/>
            </c:marker>
            <c:bubble3D val="0"/>
            <c:spPr>
              <a:ln w="28575" cap="rnd">
                <a:solidFill>
                  <a:schemeClr val="accent2"/>
                </a:solidFill>
                <a:round/>
              </a:ln>
              <a:effectLst/>
            </c:spPr>
            <c:extLst>
              <c:ext xmlns:c16="http://schemas.microsoft.com/office/drawing/2014/chart" uri="{C3380CC4-5D6E-409C-BE32-E72D297353CC}">
                <c16:uniqueId val="{0000000F-9BC4-4F37-8149-377296AD842F}"/>
              </c:ext>
            </c:extLst>
          </c:dPt>
          <c:dPt>
            <c:idx val="24"/>
            <c:marker>
              <c:symbol val="none"/>
            </c:marker>
            <c:bubble3D val="0"/>
            <c:spPr>
              <a:ln w="28575" cap="rnd">
                <a:solidFill>
                  <a:schemeClr val="accent2"/>
                </a:solidFill>
                <a:round/>
              </a:ln>
              <a:effectLst/>
            </c:spPr>
            <c:extLst>
              <c:ext xmlns:c16="http://schemas.microsoft.com/office/drawing/2014/chart" uri="{C3380CC4-5D6E-409C-BE32-E72D297353CC}">
                <c16:uniqueId val="{0000000E-9BC4-4F37-8149-377296AD842F}"/>
              </c:ext>
            </c:extLst>
          </c:dPt>
          <c:dPt>
            <c:idx val="25"/>
            <c:marker>
              <c:symbol val="none"/>
            </c:marker>
            <c:bubble3D val="0"/>
            <c:spPr>
              <a:ln w="28575" cap="rnd">
                <a:solidFill>
                  <a:schemeClr val="accent2"/>
                </a:solidFill>
                <a:round/>
              </a:ln>
              <a:effectLst/>
            </c:spPr>
            <c:extLst>
              <c:ext xmlns:c16="http://schemas.microsoft.com/office/drawing/2014/chart" uri="{C3380CC4-5D6E-409C-BE32-E72D297353CC}">
                <c16:uniqueId val="{0000000D-9BC4-4F37-8149-377296AD842F}"/>
              </c:ext>
            </c:extLst>
          </c:dPt>
          <c:dPt>
            <c:idx val="26"/>
            <c:marker>
              <c:symbol val="none"/>
            </c:marker>
            <c:bubble3D val="0"/>
            <c:spPr>
              <a:ln w="28575" cap="rnd">
                <a:solidFill>
                  <a:schemeClr val="accent2"/>
                </a:solidFill>
                <a:round/>
              </a:ln>
              <a:effectLst/>
            </c:spPr>
            <c:extLst>
              <c:ext xmlns:c16="http://schemas.microsoft.com/office/drawing/2014/chart" uri="{C3380CC4-5D6E-409C-BE32-E72D297353CC}">
                <c16:uniqueId val="{0000000C-9BC4-4F37-8149-377296AD842F}"/>
              </c:ext>
            </c:extLst>
          </c:dPt>
          <c:dPt>
            <c:idx val="27"/>
            <c:marker>
              <c:symbol val="none"/>
            </c:marker>
            <c:bubble3D val="0"/>
            <c:spPr>
              <a:ln w="28575" cap="rnd">
                <a:solidFill>
                  <a:schemeClr val="accent2"/>
                </a:solidFill>
                <a:round/>
              </a:ln>
              <a:effectLst/>
            </c:spPr>
            <c:extLst>
              <c:ext xmlns:c16="http://schemas.microsoft.com/office/drawing/2014/chart" uri="{C3380CC4-5D6E-409C-BE32-E72D297353CC}">
                <c16:uniqueId val="{0000000B-9BC4-4F37-8149-377296AD842F}"/>
              </c:ext>
            </c:extLst>
          </c:dPt>
          <c:dPt>
            <c:idx val="28"/>
            <c:marker>
              <c:symbol val="none"/>
            </c:marker>
            <c:bubble3D val="0"/>
            <c:spPr>
              <a:ln w="28575" cap="rnd">
                <a:solidFill>
                  <a:schemeClr val="accent2"/>
                </a:solidFill>
                <a:round/>
              </a:ln>
              <a:effectLst/>
            </c:spPr>
            <c:extLst>
              <c:ext xmlns:c16="http://schemas.microsoft.com/office/drawing/2014/chart" uri="{C3380CC4-5D6E-409C-BE32-E72D297353CC}">
                <c16:uniqueId val="{0000000A-9BC4-4F37-8149-377296AD842F}"/>
              </c:ext>
            </c:extLst>
          </c:dPt>
          <c:dPt>
            <c:idx val="29"/>
            <c:marker>
              <c:symbol val="none"/>
            </c:marker>
            <c:bubble3D val="0"/>
            <c:spPr>
              <a:ln w="28575" cap="rnd">
                <a:solidFill>
                  <a:schemeClr val="accent2"/>
                </a:solidFill>
                <a:round/>
              </a:ln>
              <a:effectLst/>
            </c:spPr>
            <c:extLst>
              <c:ext xmlns:c16="http://schemas.microsoft.com/office/drawing/2014/chart" uri="{C3380CC4-5D6E-409C-BE32-E72D297353CC}">
                <c16:uniqueId val="{00000009-9BC4-4F37-8149-377296AD842F}"/>
              </c:ext>
            </c:extLst>
          </c:dPt>
          <c:dPt>
            <c:idx val="30"/>
            <c:marker>
              <c:symbol val="none"/>
            </c:marker>
            <c:bubble3D val="0"/>
            <c:spPr>
              <a:ln w="28575" cap="rnd">
                <a:solidFill>
                  <a:schemeClr val="accent2"/>
                </a:solidFill>
                <a:round/>
              </a:ln>
              <a:effectLst/>
            </c:spPr>
            <c:extLst>
              <c:ext xmlns:c16="http://schemas.microsoft.com/office/drawing/2014/chart" uri="{C3380CC4-5D6E-409C-BE32-E72D297353CC}">
                <c16:uniqueId val="{00000008-9BC4-4F37-8149-377296AD842F}"/>
              </c:ext>
            </c:extLst>
          </c:dPt>
          <c:dPt>
            <c:idx val="31"/>
            <c:marker>
              <c:symbol val="none"/>
            </c:marker>
            <c:bubble3D val="0"/>
            <c:spPr>
              <a:ln w="28575" cap="rnd">
                <a:solidFill>
                  <a:schemeClr val="accent2"/>
                </a:solidFill>
                <a:round/>
              </a:ln>
              <a:effectLst/>
            </c:spPr>
            <c:extLst>
              <c:ext xmlns:c16="http://schemas.microsoft.com/office/drawing/2014/chart" uri="{C3380CC4-5D6E-409C-BE32-E72D297353CC}">
                <c16:uniqueId val="{00000007-9BC4-4F37-8149-377296AD842F}"/>
              </c:ext>
            </c:extLst>
          </c:dPt>
          <c:dPt>
            <c:idx val="32"/>
            <c:marker>
              <c:symbol val="none"/>
            </c:marker>
            <c:bubble3D val="0"/>
            <c:spPr>
              <a:ln w="28575" cap="rnd">
                <a:solidFill>
                  <a:schemeClr val="accent2"/>
                </a:solidFill>
                <a:round/>
              </a:ln>
              <a:effectLst/>
            </c:spPr>
            <c:extLst>
              <c:ext xmlns:c16="http://schemas.microsoft.com/office/drawing/2014/chart" uri="{C3380CC4-5D6E-409C-BE32-E72D297353CC}">
                <c16:uniqueId val="{00000005-9BC4-4F37-8149-377296AD842F}"/>
              </c:ext>
            </c:extLst>
          </c:dPt>
          <c:dPt>
            <c:idx val="33"/>
            <c:marker>
              <c:symbol val="none"/>
            </c:marker>
            <c:bubble3D val="0"/>
            <c:spPr>
              <a:ln w="28575" cap="rnd">
                <a:solidFill>
                  <a:schemeClr val="accent2"/>
                </a:solidFill>
                <a:round/>
              </a:ln>
              <a:effectLst/>
            </c:spPr>
            <c:extLst>
              <c:ext xmlns:c16="http://schemas.microsoft.com/office/drawing/2014/chart" uri="{C3380CC4-5D6E-409C-BE32-E72D297353CC}">
                <c16:uniqueId val="{00000006-9BC4-4F37-8149-377296AD842F}"/>
              </c:ext>
            </c:extLst>
          </c:dPt>
          <c:dPt>
            <c:idx val="34"/>
            <c:marker>
              <c:symbol val="none"/>
            </c:marker>
            <c:bubble3D val="0"/>
            <c:spPr>
              <a:ln w="28575" cap="rnd">
                <a:solidFill>
                  <a:schemeClr val="accent2"/>
                </a:solidFill>
                <a:round/>
              </a:ln>
              <a:effectLst/>
            </c:spPr>
            <c:extLst>
              <c:ext xmlns:c16="http://schemas.microsoft.com/office/drawing/2014/chart" uri="{C3380CC4-5D6E-409C-BE32-E72D297353CC}">
                <c16:uniqueId val="{00000004-9BC4-4F37-8149-377296AD842F}"/>
              </c:ext>
            </c:extLst>
          </c:dPt>
          <c:dPt>
            <c:idx val="35"/>
            <c:marker>
              <c:symbol val="none"/>
            </c:marker>
            <c:bubble3D val="0"/>
            <c:spPr>
              <a:ln w="28575" cap="rnd">
                <a:solidFill>
                  <a:schemeClr val="accent2"/>
                </a:solidFill>
                <a:round/>
              </a:ln>
              <a:effectLst/>
            </c:spPr>
            <c:extLst>
              <c:ext xmlns:c16="http://schemas.microsoft.com/office/drawing/2014/chart" uri="{C3380CC4-5D6E-409C-BE32-E72D297353CC}">
                <c16:uniqueId val="{00000003-9BC4-4F37-8149-377296AD842F}"/>
              </c:ext>
            </c:extLst>
          </c:dPt>
          <c:dPt>
            <c:idx val="36"/>
            <c:marker>
              <c:symbol val="none"/>
            </c:marker>
            <c:bubble3D val="0"/>
            <c:spPr>
              <a:ln w="28575" cap="rnd">
                <a:solidFill>
                  <a:schemeClr val="accent2"/>
                </a:solidFill>
                <a:round/>
              </a:ln>
              <a:effectLst/>
            </c:spPr>
            <c:extLst>
              <c:ext xmlns:c16="http://schemas.microsoft.com/office/drawing/2014/chart" uri="{C3380CC4-5D6E-409C-BE32-E72D297353CC}">
                <c16:uniqueId val="{00000002-9BC4-4F37-8149-377296AD842F}"/>
              </c:ext>
            </c:extLst>
          </c:dPt>
          <c:dPt>
            <c:idx val="37"/>
            <c:marker>
              <c:symbol val="none"/>
            </c:marker>
            <c:bubble3D val="0"/>
            <c:spPr>
              <a:ln w="28575" cap="rnd">
                <a:solidFill>
                  <a:srgbClr val="C0504D"/>
                </a:solidFill>
                <a:round/>
              </a:ln>
              <a:effectLst/>
            </c:spPr>
            <c:extLst>
              <c:ext xmlns:c16="http://schemas.microsoft.com/office/drawing/2014/chart" uri="{C3380CC4-5D6E-409C-BE32-E72D297353CC}">
                <c16:uniqueId val="{00000001-9BC4-4F37-8149-377296AD842F}"/>
              </c:ext>
            </c:extLst>
          </c:dPt>
          <c:dPt>
            <c:idx val="38"/>
            <c:marker>
              <c:symbol val="none"/>
            </c:marker>
            <c:bubble3D val="0"/>
            <c:spPr>
              <a:ln w="28575" cap="rnd">
                <a:solidFill>
                  <a:srgbClr val="C0504D"/>
                </a:solidFill>
                <a:round/>
              </a:ln>
              <a:effectLst/>
            </c:spPr>
            <c:extLst>
              <c:ext xmlns:c16="http://schemas.microsoft.com/office/drawing/2014/chart" uri="{C3380CC4-5D6E-409C-BE32-E72D297353CC}">
                <c16:uniqueId val="{00000029-4335-4044-8961-855BCB7D7038}"/>
              </c:ext>
            </c:extLst>
          </c:dPt>
          <c:dPt>
            <c:idx val="39"/>
            <c:marker>
              <c:symbol val="none"/>
            </c:marker>
            <c:bubble3D val="0"/>
            <c:spPr>
              <a:ln w="28575" cap="rnd">
                <a:solidFill>
                  <a:srgbClr val="C0504D"/>
                </a:solidFill>
                <a:round/>
              </a:ln>
              <a:effectLst/>
            </c:spPr>
            <c:extLst>
              <c:ext xmlns:c16="http://schemas.microsoft.com/office/drawing/2014/chart" uri="{C3380CC4-5D6E-409C-BE32-E72D297353CC}">
                <c16:uniqueId val="{0000002A-9CEE-4227-80F7-BE2C77B6419F}"/>
              </c:ext>
            </c:extLst>
          </c:dPt>
          <c:dPt>
            <c:idx val="40"/>
            <c:marker>
              <c:symbol val="none"/>
            </c:marker>
            <c:bubble3D val="0"/>
            <c:spPr>
              <a:ln w="28575" cap="rnd">
                <a:solidFill>
                  <a:srgbClr val="C00000"/>
                </a:solidFill>
                <a:round/>
              </a:ln>
              <a:effectLst/>
            </c:spPr>
            <c:extLst>
              <c:ext xmlns:c16="http://schemas.microsoft.com/office/drawing/2014/chart" uri="{C3380CC4-5D6E-409C-BE32-E72D297353CC}">
                <c16:uniqueId val="{0000002D-548B-4D2D-8C13-27456F5D72DB}"/>
              </c:ext>
            </c:extLst>
          </c:dPt>
          <c:dLbls>
            <c:dLbl>
              <c:idx val="0"/>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9BC4-4F37-8149-377296AD842F}"/>
                </c:ext>
              </c:extLst>
            </c:dLbl>
            <c:dLbl>
              <c:idx val="1"/>
              <c:delete val="1"/>
              <c:extLst>
                <c:ext xmlns:c15="http://schemas.microsoft.com/office/drawing/2012/chart" uri="{CE6537A1-D6FC-4f65-9D91-7224C49458BB}"/>
                <c:ext xmlns:c16="http://schemas.microsoft.com/office/drawing/2014/chart" uri="{C3380CC4-5D6E-409C-BE32-E72D297353CC}">
                  <c16:uniqueId val="{00000016-9BC4-4F37-8149-377296AD842F}"/>
                </c:ext>
              </c:extLst>
            </c:dLbl>
            <c:dLbl>
              <c:idx val="2"/>
              <c:delete val="1"/>
              <c:extLst>
                <c:ext xmlns:c15="http://schemas.microsoft.com/office/drawing/2012/chart" uri="{CE6537A1-D6FC-4f65-9D91-7224C49458BB}"/>
                <c:ext xmlns:c16="http://schemas.microsoft.com/office/drawing/2014/chart" uri="{C3380CC4-5D6E-409C-BE32-E72D297353CC}">
                  <c16:uniqueId val="{00000018-9BC4-4F37-8149-377296AD842F}"/>
                </c:ext>
              </c:extLst>
            </c:dLbl>
            <c:dLbl>
              <c:idx val="3"/>
              <c:delete val="1"/>
              <c:extLst>
                <c:ext xmlns:c15="http://schemas.microsoft.com/office/drawing/2012/chart" uri="{CE6537A1-D6FC-4f65-9D91-7224C49458BB}"/>
                <c:ext xmlns:c16="http://schemas.microsoft.com/office/drawing/2014/chart" uri="{C3380CC4-5D6E-409C-BE32-E72D297353CC}">
                  <c16:uniqueId val="{00000019-9BC4-4F37-8149-377296AD842F}"/>
                </c:ext>
              </c:extLst>
            </c:dLbl>
            <c:dLbl>
              <c:idx val="4"/>
              <c:delete val="1"/>
              <c:extLst>
                <c:ext xmlns:c15="http://schemas.microsoft.com/office/drawing/2012/chart" uri="{CE6537A1-D6FC-4f65-9D91-7224C49458BB}"/>
                <c:ext xmlns:c16="http://schemas.microsoft.com/office/drawing/2014/chart" uri="{C3380CC4-5D6E-409C-BE32-E72D297353CC}">
                  <c16:uniqueId val="{0000001A-9BC4-4F37-8149-377296AD842F}"/>
                </c:ext>
              </c:extLst>
            </c:dLbl>
            <c:dLbl>
              <c:idx val="5"/>
              <c:delete val="1"/>
              <c:extLst>
                <c:ext xmlns:c15="http://schemas.microsoft.com/office/drawing/2012/chart" uri="{CE6537A1-D6FC-4f65-9D91-7224C49458BB}"/>
                <c:ext xmlns:c16="http://schemas.microsoft.com/office/drawing/2014/chart" uri="{C3380CC4-5D6E-409C-BE32-E72D297353CC}">
                  <c16:uniqueId val="{0000001B-9BC4-4F37-8149-377296AD842F}"/>
                </c:ext>
              </c:extLst>
            </c:dLbl>
            <c:dLbl>
              <c:idx val="6"/>
              <c:delete val="1"/>
              <c:extLst>
                <c:ext xmlns:c15="http://schemas.microsoft.com/office/drawing/2012/chart" uri="{CE6537A1-D6FC-4f65-9D91-7224C49458BB}"/>
                <c:ext xmlns:c16="http://schemas.microsoft.com/office/drawing/2014/chart" uri="{C3380CC4-5D6E-409C-BE32-E72D297353CC}">
                  <c16:uniqueId val="{0000001C-9BC4-4F37-8149-377296AD842F}"/>
                </c:ext>
              </c:extLst>
            </c:dLbl>
            <c:dLbl>
              <c:idx val="7"/>
              <c:delete val="1"/>
              <c:extLst>
                <c:ext xmlns:c15="http://schemas.microsoft.com/office/drawing/2012/chart" uri="{CE6537A1-D6FC-4f65-9D91-7224C49458BB}"/>
                <c:ext xmlns:c16="http://schemas.microsoft.com/office/drawing/2014/chart" uri="{C3380CC4-5D6E-409C-BE32-E72D297353CC}">
                  <c16:uniqueId val="{0000001E-9BC4-4F37-8149-377296AD842F}"/>
                </c:ext>
              </c:extLst>
            </c:dLbl>
            <c:dLbl>
              <c:idx val="8"/>
              <c:delete val="1"/>
              <c:extLst>
                <c:ext xmlns:c15="http://schemas.microsoft.com/office/drawing/2012/chart" uri="{CE6537A1-D6FC-4f65-9D91-7224C49458BB}"/>
                <c:ext xmlns:c16="http://schemas.microsoft.com/office/drawing/2014/chart" uri="{C3380CC4-5D6E-409C-BE32-E72D297353CC}">
                  <c16:uniqueId val="{0000001D-9BC4-4F37-8149-377296AD842F}"/>
                </c:ext>
              </c:extLst>
            </c:dLbl>
            <c:dLbl>
              <c:idx val="9"/>
              <c:delete val="1"/>
              <c:extLst>
                <c:ext xmlns:c15="http://schemas.microsoft.com/office/drawing/2012/chart" uri="{CE6537A1-D6FC-4f65-9D91-7224C49458BB}"/>
                <c:ext xmlns:c16="http://schemas.microsoft.com/office/drawing/2014/chart" uri="{C3380CC4-5D6E-409C-BE32-E72D297353CC}">
                  <c16:uniqueId val="{0000001F-9BC4-4F37-8149-377296AD842F}"/>
                </c:ext>
              </c:extLst>
            </c:dLbl>
            <c:dLbl>
              <c:idx val="10"/>
              <c:delete val="1"/>
              <c:extLst>
                <c:ext xmlns:c15="http://schemas.microsoft.com/office/drawing/2012/chart" uri="{CE6537A1-D6FC-4f65-9D91-7224C49458BB}"/>
                <c:ext xmlns:c16="http://schemas.microsoft.com/office/drawing/2014/chart" uri="{C3380CC4-5D6E-409C-BE32-E72D297353CC}">
                  <c16:uniqueId val="{00000020-9BC4-4F37-8149-377296AD842F}"/>
                </c:ext>
              </c:extLst>
            </c:dLbl>
            <c:dLbl>
              <c:idx val="11"/>
              <c:delete val="1"/>
              <c:extLst>
                <c:ext xmlns:c15="http://schemas.microsoft.com/office/drawing/2012/chart" uri="{CE6537A1-D6FC-4f65-9D91-7224C49458BB}"/>
                <c:ext xmlns:c16="http://schemas.microsoft.com/office/drawing/2014/chart" uri="{C3380CC4-5D6E-409C-BE32-E72D297353CC}">
                  <c16:uniqueId val="{00000021-9BC4-4F37-8149-377296AD842F}"/>
                </c:ext>
              </c:extLst>
            </c:dLbl>
            <c:dLbl>
              <c:idx val="12"/>
              <c:delete val="1"/>
              <c:extLst>
                <c:ext xmlns:c15="http://schemas.microsoft.com/office/drawing/2012/chart" uri="{CE6537A1-D6FC-4f65-9D91-7224C49458BB}"/>
                <c:ext xmlns:c16="http://schemas.microsoft.com/office/drawing/2014/chart" uri="{C3380CC4-5D6E-409C-BE32-E72D297353CC}">
                  <c16:uniqueId val="{00000022-9BC4-4F37-8149-377296AD842F}"/>
                </c:ext>
              </c:extLst>
            </c:dLbl>
            <c:dLbl>
              <c:idx val="13"/>
              <c:delete val="1"/>
              <c:extLst>
                <c:ext xmlns:c15="http://schemas.microsoft.com/office/drawing/2012/chart" uri="{CE6537A1-D6FC-4f65-9D91-7224C49458BB}"/>
                <c:ext xmlns:c16="http://schemas.microsoft.com/office/drawing/2014/chart" uri="{C3380CC4-5D6E-409C-BE32-E72D297353CC}">
                  <c16:uniqueId val="{00000023-9BC4-4F37-8149-377296AD842F}"/>
                </c:ext>
              </c:extLst>
            </c:dLbl>
            <c:dLbl>
              <c:idx val="14"/>
              <c:delete val="1"/>
              <c:extLst>
                <c:ext xmlns:c15="http://schemas.microsoft.com/office/drawing/2012/chart" uri="{CE6537A1-D6FC-4f65-9D91-7224C49458BB}"/>
                <c:ext xmlns:c16="http://schemas.microsoft.com/office/drawing/2014/chart" uri="{C3380CC4-5D6E-409C-BE32-E72D297353CC}">
                  <c16:uniqueId val="{00000024-9BC4-4F37-8149-377296AD842F}"/>
                </c:ext>
              </c:extLst>
            </c:dLbl>
            <c:dLbl>
              <c:idx val="15"/>
              <c:delete val="1"/>
              <c:extLst>
                <c:ext xmlns:c15="http://schemas.microsoft.com/office/drawing/2012/chart" uri="{CE6537A1-D6FC-4f65-9D91-7224C49458BB}"/>
                <c:ext xmlns:c16="http://schemas.microsoft.com/office/drawing/2014/chart" uri="{C3380CC4-5D6E-409C-BE32-E72D297353CC}">
                  <c16:uniqueId val="{00000025-9BC4-4F37-8149-377296AD842F}"/>
                </c:ext>
              </c:extLst>
            </c:dLbl>
            <c:dLbl>
              <c:idx val="16"/>
              <c:delete val="1"/>
              <c:extLst>
                <c:ext xmlns:c15="http://schemas.microsoft.com/office/drawing/2012/chart" uri="{CE6537A1-D6FC-4f65-9D91-7224C49458BB}"/>
                <c:ext xmlns:c16="http://schemas.microsoft.com/office/drawing/2014/chart" uri="{C3380CC4-5D6E-409C-BE32-E72D297353CC}">
                  <c16:uniqueId val="{00000026-9BC4-4F37-8149-377296AD842F}"/>
                </c:ext>
              </c:extLst>
            </c:dLbl>
            <c:dLbl>
              <c:idx val="17"/>
              <c:layout>
                <c:manualLayout>
                  <c:x val="1.8907165815844206E-3"/>
                  <c:y val="-1.1494252873563218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5-9BC4-4F37-8149-377296AD842F}"/>
                </c:ext>
              </c:extLst>
            </c:dLbl>
            <c:dLbl>
              <c:idx val="18"/>
              <c:delete val="1"/>
              <c:extLst>
                <c:ext xmlns:c15="http://schemas.microsoft.com/office/drawing/2012/chart" uri="{CE6537A1-D6FC-4f65-9D91-7224C49458BB}"/>
                <c:ext xmlns:c16="http://schemas.microsoft.com/office/drawing/2014/chart" uri="{C3380CC4-5D6E-409C-BE32-E72D297353CC}">
                  <c16:uniqueId val="{00000014-9BC4-4F37-8149-377296AD842F}"/>
                </c:ext>
              </c:extLst>
            </c:dLbl>
            <c:dLbl>
              <c:idx val="19"/>
              <c:delete val="1"/>
              <c:extLst>
                <c:ext xmlns:c15="http://schemas.microsoft.com/office/drawing/2012/chart" uri="{CE6537A1-D6FC-4f65-9D91-7224C49458BB}"/>
                <c:ext xmlns:c16="http://schemas.microsoft.com/office/drawing/2014/chart" uri="{C3380CC4-5D6E-409C-BE32-E72D297353CC}">
                  <c16:uniqueId val="{00000013-9BC4-4F37-8149-377296AD842F}"/>
                </c:ext>
              </c:extLst>
            </c:dLbl>
            <c:dLbl>
              <c:idx val="20"/>
              <c:delete val="1"/>
              <c:extLst>
                <c:ext xmlns:c15="http://schemas.microsoft.com/office/drawing/2012/chart" uri="{CE6537A1-D6FC-4f65-9D91-7224C49458BB}"/>
                <c:ext xmlns:c16="http://schemas.microsoft.com/office/drawing/2014/chart" uri="{C3380CC4-5D6E-409C-BE32-E72D297353CC}">
                  <c16:uniqueId val="{00000012-9BC4-4F37-8149-377296AD842F}"/>
                </c:ext>
              </c:extLst>
            </c:dLbl>
            <c:dLbl>
              <c:idx val="21"/>
              <c:delete val="1"/>
              <c:extLst>
                <c:ext xmlns:c15="http://schemas.microsoft.com/office/drawing/2012/chart" uri="{CE6537A1-D6FC-4f65-9D91-7224C49458BB}"/>
                <c:ext xmlns:c16="http://schemas.microsoft.com/office/drawing/2014/chart" uri="{C3380CC4-5D6E-409C-BE32-E72D297353CC}">
                  <c16:uniqueId val="{00000011-9BC4-4F37-8149-377296AD842F}"/>
                </c:ext>
              </c:extLst>
            </c:dLbl>
            <c:dLbl>
              <c:idx val="22"/>
              <c:delete val="1"/>
              <c:extLst>
                <c:ext xmlns:c15="http://schemas.microsoft.com/office/drawing/2012/chart" uri="{CE6537A1-D6FC-4f65-9D91-7224C49458BB}"/>
                <c:ext xmlns:c16="http://schemas.microsoft.com/office/drawing/2014/chart" uri="{C3380CC4-5D6E-409C-BE32-E72D297353CC}">
                  <c16:uniqueId val="{00000010-9BC4-4F37-8149-377296AD842F}"/>
                </c:ext>
              </c:extLst>
            </c:dLbl>
            <c:dLbl>
              <c:idx val="23"/>
              <c:delete val="1"/>
              <c:extLst>
                <c:ext xmlns:c15="http://schemas.microsoft.com/office/drawing/2012/chart" uri="{CE6537A1-D6FC-4f65-9D91-7224C49458BB}"/>
                <c:ext xmlns:c16="http://schemas.microsoft.com/office/drawing/2014/chart" uri="{C3380CC4-5D6E-409C-BE32-E72D297353CC}">
                  <c16:uniqueId val="{0000000F-9BC4-4F37-8149-377296AD842F}"/>
                </c:ext>
              </c:extLst>
            </c:dLbl>
            <c:dLbl>
              <c:idx val="24"/>
              <c:delete val="1"/>
              <c:extLst>
                <c:ext xmlns:c15="http://schemas.microsoft.com/office/drawing/2012/chart" uri="{CE6537A1-D6FC-4f65-9D91-7224C49458BB}"/>
                <c:ext xmlns:c16="http://schemas.microsoft.com/office/drawing/2014/chart" uri="{C3380CC4-5D6E-409C-BE32-E72D297353CC}">
                  <c16:uniqueId val="{0000000E-9BC4-4F37-8149-377296AD842F}"/>
                </c:ext>
              </c:extLst>
            </c:dLbl>
            <c:dLbl>
              <c:idx val="25"/>
              <c:delete val="1"/>
              <c:extLst>
                <c:ext xmlns:c15="http://schemas.microsoft.com/office/drawing/2012/chart" uri="{CE6537A1-D6FC-4f65-9D91-7224C49458BB}"/>
                <c:ext xmlns:c16="http://schemas.microsoft.com/office/drawing/2014/chart" uri="{C3380CC4-5D6E-409C-BE32-E72D297353CC}">
                  <c16:uniqueId val="{0000000D-9BC4-4F37-8149-377296AD842F}"/>
                </c:ext>
              </c:extLst>
            </c:dLbl>
            <c:dLbl>
              <c:idx val="26"/>
              <c:delete val="1"/>
              <c:extLst>
                <c:ext xmlns:c15="http://schemas.microsoft.com/office/drawing/2012/chart" uri="{CE6537A1-D6FC-4f65-9D91-7224C49458BB}"/>
                <c:ext xmlns:c16="http://schemas.microsoft.com/office/drawing/2014/chart" uri="{C3380CC4-5D6E-409C-BE32-E72D297353CC}">
                  <c16:uniqueId val="{0000000C-9BC4-4F37-8149-377296AD842F}"/>
                </c:ext>
              </c:extLst>
            </c:dLbl>
            <c:dLbl>
              <c:idx val="27"/>
              <c:delete val="1"/>
              <c:extLst>
                <c:ext xmlns:c15="http://schemas.microsoft.com/office/drawing/2012/chart" uri="{CE6537A1-D6FC-4f65-9D91-7224C49458BB}"/>
                <c:ext xmlns:c16="http://schemas.microsoft.com/office/drawing/2014/chart" uri="{C3380CC4-5D6E-409C-BE32-E72D297353CC}">
                  <c16:uniqueId val="{0000000B-9BC4-4F37-8149-377296AD842F}"/>
                </c:ext>
              </c:extLst>
            </c:dLbl>
            <c:dLbl>
              <c:idx val="28"/>
              <c:delete val="1"/>
              <c:extLst>
                <c:ext xmlns:c15="http://schemas.microsoft.com/office/drawing/2012/chart" uri="{CE6537A1-D6FC-4f65-9D91-7224C49458BB}"/>
                <c:ext xmlns:c16="http://schemas.microsoft.com/office/drawing/2014/chart" uri="{C3380CC4-5D6E-409C-BE32-E72D297353CC}">
                  <c16:uniqueId val="{0000000A-9BC4-4F37-8149-377296AD842F}"/>
                </c:ext>
              </c:extLst>
            </c:dLbl>
            <c:dLbl>
              <c:idx val="29"/>
              <c:delete val="1"/>
              <c:extLst>
                <c:ext xmlns:c15="http://schemas.microsoft.com/office/drawing/2012/chart" uri="{CE6537A1-D6FC-4f65-9D91-7224C49458BB}"/>
                <c:ext xmlns:c16="http://schemas.microsoft.com/office/drawing/2014/chart" uri="{C3380CC4-5D6E-409C-BE32-E72D297353CC}">
                  <c16:uniqueId val="{00000009-9BC4-4F37-8149-377296AD842F}"/>
                </c:ext>
              </c:extLst>
            </c:dLbl>
            <c:dLbl>
              <c:idx val="30"/>
              <c:delete val="1"/>
              <c:extLst>
                <c:ext xmlns:c15="http://schemas.microsoft.com/office/drawing/2012/chart" uri="{CE6537A1-D6FC-4f65-9D91-7224C49458BB}"/>
                <c:ext xmlns:c16="http://schemas.microsoft.com/office/drawing/2014/chart" uri="{C3380CC4-5D6E-409C-BE32-E72D297353CC}">
                  <c16:uniqueId val="{00000008-9BC4-4F37-8149-377296AD842F}"/>
                </c:ext>
              </c:extLst>
            </c:dLbl>
            <c:dLbl>
              <c:idx val="31"/>
              <c:delete val="1"/>
              <c:extLst>
                <c:ext xmlns:c15="http://schemas.microsoft.com/office/drawing/2012/chart" uri="{CE6537A1-D6FC-4f65-9D91-7224C49458BB}"/>
                <c:ext xmlns:c16="http://schemas.microsoft.com/office/drawing/2014/chart" uri="{C3380CC4-5D6E-409C-BE32-E72D297353CC}">
                  <c16:uniqueId val="{00000007-9BC4-4F37-8149-377296AD842F}"/>
                </c:ext>
              </c:extLst>
            </c:dLbl>
            <c:dLbl>
              <c:idx val="32"/>
              <c:delete val="1"/>
              <c:extLst>
                <c:ext xmlns:c15="http://schemas.microsoft.com/office/drawing/2012/chart" uri="{CE6537A1-D6FC-4f65-9D91-7224C49458BB}"/>
                <c:ext xmlns:c16="http://schemas.microsoft.com/office/drawing/2014/chart" uri="{C3380CC4-5D6E-409C-BE32-E72D297353CC}">
                  <c16:uniqueId val="{00000005-9BC4-4F37-8149-377296AD842F}"/>
                </c:ext>
              </c:extLst>
            </c:dLbl>
            <c:dLbl>
              <c:idx val="33"/>
              <c:delete val="1"/>
              <c:extLst>
                <c:ext xmlns:c15="http://schemas.microsoft.com/office/drawing/2012/chart" uri="{CE6537A1-D6FC-4f65-9D91-7224C49458BB}"/>
                <c:ext xmlns:c16="http://schemas.microsoft.com/office/drawing/2014/chart" uri="{C3380CC4-5D6E-409C-BE32-E72D297353CC}">
                  <c16:uniqueId val="{00000006-9BC4-4F37-8149-377296AD842F}"/>
                </c:ext>
              </c:extLst>
            </c:dLbl>
            <c:dLbl>
              <c:idx val="34"/>
              <c:delete val="1"/>
              <c:extLst>
                <c:ext xmlns:c15="http://schemas.microsoft.com/office/drawing/2012/chart" uri="{CE6537A1-D6FC-4f65-9D91-7224C49458BB}"/>
                <c:ext xmlns:c16="http://schemas.microsoft.com/office/drawing/2014/chart" uri="{C3380CC4-5D6E-409C-BE32-E72D297353CC}">
                  <c16:uniqueId val="{00000004-9BC4-4F37-8149-377296AD842F}"/>
                </c:ext>
              </c:extLst>
            </c:dLbl>
            <c:dLbl>
              <c:idx val="35"/>
              <c:delete val="1"/>
              <c:extLst>
                <c:ext xmlns:c15="http://schemas.microsoft.com/office/drawing/2012/chart" uri="{CE6537A1-D6FC-4f65-9D91-7224C49458BB}"/>
                <c:ext xmlns:c16="http://schemas.microsoft.com/office/drawing/2014/chart" uri="{C3380CC4-5D6E-409C-BE32-E72D297353CC}">
                  <c16:uniqueId val="{00000003-9BC4-4F37-8149-377296AD842F}"/>
                </c:ext>
              </c:extLst>
            </c:dLbl>
            <c:dLbl>
              <c:idx val="36"/>
              <c:delete val="1"/>
              <c:extLst>
                <c:ext xmlns:c15="http://schemas.microsoft.com/office/drawing/2012/chart" uri="{CE6537A1-D6FC-4f65-9D91-7224C49458BB}"/>
                <c:ext xmlns:c16="http://schemas.microsoft.com/office/drawing/2014/chart" uri="{C3380CC4-5D6E-409C-BE32-E72D297353CC}">
                  <c16:uniqueId val="{00000002-9BC4-4F37-8149-377296AD842F}"/>
                </c:ext>
              </c:extLst>
            </c:dLbl>
            <c:dLbl>
              <c:idx val="37"/>
              <c:delete val="1"/>
              <c:extLst>
                <c:ext xmlns:c15="http://schemas.microsoft.com/office/drawing/2012/chart" uri="{CE6537A1-D6FC-4f65-9D91-7224C49458BB}"/>
                <c:ext xmlns:c16="http://schemas.microsoft.com/office/drawing/2014/chart" uri="{C3380CC4-5D6E-409C-BE32-E72D297353CC}">
                  <c16:uniqueId val="{00000001-9BC4-4F37-8149-377296AD842F}"/>
                </c:ext>
              </c:extLst>
            </c:dLbl>
            <c:dLbl>
              <c:idx val="38"/>
              <c:delete val="1"/>
              <c:extLst>
                <c:ext xmlns:c15="http://schemas.microsoft.com/office/drawing/2012/chart" uri="{CE6537A1-D6FC-4f65-9D91-7224C49458BB}"/>
                <c:ext xmlns:c16="http://schemas.microsoft.com/office/drawing/2014/chart" uri="{C3380CC4-5D6E-409C-BE32-E72D297353CC}">
                  <c16:uniqueId val="{00000029-4335-4044-8961-855BCB7D7038}"/>
                </c:ext>
              </c:extLst>
            </c:dLbl>
            <c:dLbl>
              <c:idx val="39"/>
              <c:delete val="1"/>
              <c:extLst>
                <c:ext xmlns:c15="http://schemas.microsoft.com/office/drawing/2012/chart" uri="{CE6537A1-D6FC-4f65-9D91-7224C49458BB}"/>
                <c:ext xmlns:c16="http://schemas.microsoft.com/office/drawing/2014/chart" uri="{C3380CC4-5D6E-409C-BE32-E72D297353CC}">
                  <c16:uniqueId val="{0000002A-9CEE-4227-80F7-BE2C77B6419F}"/>
                </c:ext>
              </c:extLst>
            </c:dLbl>
            <c:dLbl>
              <c:idx val="40"/>
              <c:layout>
                <c:manualLayout>
                  <c:x val="-5.6834327934073567E-3"/>
                  <c:y val="-6.1002178649237473E-2"/>
                </c:manualLayout>
              </c:layout>
              <c:showLegendKey val="0"/>
              <c:showVal val="1"/>
              <c:showCatName val="1"/>
              <c:showSerName val="0"/>
              <c:showPercent val="0"/>
              <c:showBubbleSize val="0"/>
              <c:separator>:</c:separator>
              <c:extLst>
                <c:ext xmlns:c15="http://schemas.microsoft.com/office/drawing/2012/chart" uri="{CE6537A1-D6FC-4f65-9D91-7224C49458BB}"/>
                <c:ext xmlns:c16="http://schemas.microsoft.com/office/drawing/2014/chart" uri="{C3380CC4-5D6E-409C-BE32-E72D297353CC}">
                  <c16:uniqueId val="{0000002D-548B-4D2D-8C13-27456F5D72DB}"/>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ysClr val="windowText" lastClr="000000"/>
                    </a:solidFill>
                    <a:latin typeface="Franklin Gothic Medium" panose="020B0603020102020204" pitchFamily="34" charset="0"/>
                    <a:ea typeface="+mn-ea"/>
                    <a:cs typeface="+mn-cs"/>
                  </a:defRPr>
                </a:pPr>
                <a:endParaRPr lang="en-US"/>
              </a:p>
            </c:txPr>
            <c:showLegendKey val="0"/>
            <c:showVal val="1"/>
            <c:showCatName val="1"/>
            <c:showSerName val="0"/>
            <c:showPercent val="0"/>
            <c:showBubbleSize val="0"/>
            <c:separator>:</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0"/>
              </c:ext>
            </c:extLst>
          </c:dLbls>
          <c:cat>
            <c:numRef>
              <c:f>'National Single-Year TPR'!$A$31:$A$72</c:f>
              <c:numCache>
                <c:formatCode>yyyy</c:formatCode>
                <c:ptCount val="42"/>
                <c:pt idx="0">
                  <c:v>28856</c:v>
                </c:pt>
                <c:pt idx="1">
                  <c:v>29221</c:v>
                </c:pt>
                <c:pt idx="2">
                  <c:v>29587</c:v>
                </c:pt>
                <c:pt idx="3">
                  <c:v>29952</c:v>
                </c:pt>
                <c:pt idx="4">
                  <c:v>30317</c:v>
                </c:pt>
                <c:pt idx="5">
                  <c:v>30682</c:v>
                </c:pt>
                <c:pt idx="6">
                  <c:v>31048</c:v>
                </c:pt>
                <c:pt idx="7">
                  <c:v>31413</c:v>
                </c:pt>
                <c:pt idx="8">
                  <c:v>31778</c:v>
                </c:pt>
                <c:pt idx="9">
                  <c:v>32143</c:v>
                </c:pt>
                <c:pt idx="10">
                  <c:v>32509</c:v>
                </c:pt>
                <c:pt idx="11">
                  <c:v>32874</c:v>
                </c:pt>
                <c:pt idx="12">
                  <c:v>33239</c:v>
                </c:pt>
                <c:pt idx="13">
                  <c:v>33604</c:v>
                </c:pt>
                <c:pt idx="14">
                  <c:v>33970</c:v>
                </c:pt>
                <c:pt idx="15">
                  <c:v>34335</c:v>
                </c:pt>
                <c:pt idx="16">
                  <c:v>34700</c:v>
                </c:pt>
                <c:pt idx="17">
                  <c:v>35065</c:v>
                </c:pt>
                <c:pt idx="18">
                  <c:v>35431</c:v>
                </c:pt>
                <c:pt idx="19">
                  <c:v>35796</c:v>
                </c:pt>
                <c:pt idx="20">
                  <c:v>36161</c:v>
                </c:pt>
                <c:pt idx="21">
                  <c:v>36526</c:v>
                </c:pt>
                <c:pt idx="22">
                  <c:v>36892</c:v>
                </c:pt>
                <c:pt idx="23">
                  <c:v>37257</c:v>
                </c:pt>
                <c:pt idx="24">
                  <c:v>37622</c:v>
                </c:pt>
                <c:pt idx="25">
                  <c:v>37987</c:v>
                </c:pt>
                <c:pt idx="26">
                  <c:v>38353</c:v>
                </c:pt>
                <c:pt idx="27">
                  <c:v>38718</c:v>
                </c:pt>
                <c:pt idx="28">
                  <c:v>39083</c:v>
                </c:pt>
                <c:pt idx="29">
                  <c:v>39448</c:v>
                </c:pt>
                <c:pt idx="30">
                  <c:v>39814</c:v>
                </c:pt>
                <c:pt idx="31">
                  <c:v>40179</c:v>
                </c:pt>
                <c:pt idx="32">
                  <c:v>40544</c:v>
                </c:pt>
                <c:pt idx="33">
                  <c:v>40909</c:v>
                </c:pt>
                <c:pt idx="34">
                  <c:v>41275</c:v>
                </c:pt>
                <c:pt idx="35">
                  <c:v>41640</c:v>
                </c:pt>
                <c:pt idx="36">
                  <c:v>42005</c:v>
                </c:pt>
                <c:pt idx="37">
                  <c:v>42370</c:v>
                </c:pt>
                <c:pt idx="38">
                  <c:v>42736</c:v>
                </c:pt>
                <c:pt idx="39" formatCode="General">
                  <c:v>2018</c:v>
                </c:pt>
                <c:pt idx="40" formatCode="General">
                  <c:v>2019</c:v>
                </c:pt>
                <c:pt idx="41" formatCode="General">
                  <c:v>2020</c:v>
                </c:pt>
              </c:numCache>
            </c:numRef>
          </c:cat>
          <c:val>
            <c:numRef>
              <c:f>'National Single-Year TPR'!$D$31:$D$72</c:f>
              <c:numCache>
                <c:formatCode>0</c:formatCode>
                <c:ptCount val="42"/>
                <c:pt idx="0">
                  <c:v>82.06117834056279</c:v>
                </c:pt>
                <c:pt idx="1">
                  <c:v>73.244851436767135</c:v>
                </c:pt>
                <c:pt idx="2">
                  <c:v>70.380479552221303</c:v>
                </c:pt>
                <c:pt idx="3">
                  <c:v>58.928099032087403</c:v>
                </c:pt>
                <c:pt idx="4">
                  <c:v>59.32909187886748</c:v>
                </c:pt>
                <c:pt idx="5">
                  <c:v>62.017321404764083</c:v>
                </c:pt>
                <c:pt idx="6">
                  <c:v>62.807259714670508</c:v>
                </c:pt>
                <c:pt idx="7">
                  <c:v>63.96835615449293</c:v>
                </c:pt>
                <c:pt idx="8">
                  <c:v>65.0073031769344</c:v>
                </c:pt>
                <c:pt idx="9">
                  <c:v>65.657737816751307</c:v>
                </c:pt>
                <c:pt idx="10">
                  <c:v>67.032268288464934</c:v>
                </c:pt>
                <c:pt idx="11">
                  <c:v>66.570342097611018</c:v>
                </c:pt>
                <c:pt idx="12">
                  <c:v>68.42816799129406</c:v>
                </c:pt>
                <c:pt idx="13">
                  <c:v>69.769554737100421</c:v>
                </c:pt>
                <c:pt idx="14">
                  <c:v>69.573462936043114</c:v>
                </c:pt>
                <c:pt idx="15">
                  <c:v>73.981651980036332</c:v>
                </c:pt>
                <c:pt idx="16">
                  <c:v>75.966692086980487</c:v>
                </c:pt>
                <c:pt idx="17">
                  <c:v>68.43406707858469</c:v>
                </c:pt>
                <c:pt idx="18">
                  <c:v>60.106635634650097</c:v>
                </c:pt>
                <c:pt idx="19">
                  <c:v>51.280691835805392</c:v>
                </c:pt>
                <c:pt idx="20">
                  <c:v>46.815051842794382</c:v>
                </c:pt>
                <c:pt idx="21">
                  <c:v>44.624970587323212</c:v>
                </c:pt>
                <c:pt idx="22">
                  <c:v>40.721042092395706</c:v>
                </c:pt>
                <c:pt idx="23">
                  <c:v>38.883114044120695</c:v>
                </c:pt>
                <c:pt idx="24">
                  <c:v>36.191026826106913</c:v>
                </c:pt>
                <c:pt idx="25">
                  <c:v>35.278507001651995</c:v>
                </c:pt>
                <c:pt idx="26">
                  <c:v>34.584196365353911</c:v>
                </c:pt>
                <c:pt idx="27">
                  <c:v>31.48677694408148</c:v>
                </c:pt>
                <c:pt idx="28">
                  <c:v>29.230930267348953</c:v>
                </c:pt>
                <c:pt idx="29">
                  <c:v>27.662764220423735</c:v>
                </c:pt>
                <c:pt idx="30">
                  <c:v>27.40914680776055</c:v>
                </c:pt>
                <c:pt idx="31">
                  <c:v>27.257697078399897</c:v>
                </c:pt>
                <c:pt idx="32">
                  <c:v>26.626376559814819</c:v>
                </c:pt>
                <c:pt idx="33">
                  <c:v>25.191821615940668</c:v>
                </c:pt>
                <c:pt idx="34">
                  <c:v>25.183277167013983</c:v>
                </c:pt>
                <c:pt idx="35">
                  <c:v>23.247655655772398</c:v>
                </c:pt>
                <c:pt idx="36">
                  <c:v>23.18791954274079</c:v>
                </c:pt>
                <c:pt idx="37">
                  <c:v>23.299225013214979</c:v>
                </c:pt>
                <c:pt idx="38">
                  <c:v>22.708461216406118</c:v>
                </c:pt>
                <c:pt idx="39" formatCode="General">
                  <c:v>22</c:v>
                </c:pt>
                <c:pt idx="40">
                  <c:v>23.294720167467467</c:v>
                </c:pt>
                <c:pt idx="41">
                  <c:v>21.100894752202059</c:v>
                </c:pt>
              </c:numCache>
            </c:numRef>
          </c:val>
          <c:smooth val="0"/>
          <c:extLst>
            <c:ext xmlns:c16="http://schemas.microsoft.com/office/drawing/2014/chart" uri="{C3380CC4-5D6E-409C-BE32-E72D297353CC}">
              <c16:uniqueId val="{00000000-9BC4-4F37-8149-377296AD842F}"/>
            </c:ext>
          </c:extLst>
        </c:ser>
        <c:dLbls>
          <c:showLegendKey val="0"/>
          <c:showVal val="0"/>
          <c:showCatName val="0"/>
          <c:showSerName val="0"/>
          <c:showPercent val="0"/>
          <c:showBubbleSize val="0"/>
        </c:dLbls>
        <c:smooth val="0"/>
        <c:axId val="498741248"/>
        <c:axId val="600331712"/>
      </c:lineChart>
      <c:catAx>
        <c:axId val="498741248"/>
        <c:scaling>
          <c:orientation val="minMax"/>
        </c:scaling>
        <c:delete val="0"/>
        <c:axPos val="b"/>
        <c:numFmt formatCode="yyyy" sourceLinked="1"/>
        <c:majorTickMark val="none"/>
        <c:minorTickMark val="in"/>
        <c:tickLblPos val="nextTo"/>
        <c:spPr>
          <a:noFill/>
          <a:ln w="12700" cap="flat" cmpd="sng" algn="ctr">
            <a:solidFill>
              <a:schemeClr val="bg1">
                <a:lumMod val="6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600331712"/>
        <c:crosses val="autoZero"/>
        <c:auto val="1"/>
        <c:lblAlgn val="ctr"/>
        <c:lblOffset val="100"/>
        <c:tickLblSkip val="3"/>
        <c:tickMarkSkip val="4"/>
        <c:noMultiLvlLbl val="1"/>
      </c:catAx>
      <c:valAx>
        <c:axId val="6003317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4987412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618428860668497E-2"/>
          <c:y val="0.2223319081359508"/>
          <c:w val="0.79948305583708379"/>
          <c:h val="0.59671149175919136"/>
        </c:manualLayout>
      </c:layout>
      <c:lineChart>
        <c:grouping val="standard"/>
        <c:varyColors val="0"/>
        <c:ser>
          <c:idx val="0"/>
          <c:order val="0"/>
          <c:tx>
            <c:strRef>
              <c:f>'State TPR, 2-year avg'!$C$1</c:f>
              <c:strCache>
                <c:ptCount val="1"/>
                <c:pt idx="0">
                  <c:v>New York</c:v>
                </c:pt>
              </c:strCache>
            </c:strRef>
          </c:tx>
          <c:spPr>
            <a:ln w="38100" cap="rnd">
              <a:solidFill>
                <a:srgbClr val="FFC000"/>
              </a:solidFill>
              <a:round/>
            </a:ln>
            <a:effectLst/>
          </c:spPr>
          <c:marker>
            <c:symbol val="none"/>
          </c:marker>
          <c:dPt>
            <c:idx val="18"/>
            <c:marker>
              <c:symbol val="none"/>
            </c:marker>
            <c:bubble3D val="0"/>
            <c:spPr>
              <a:ln w="38100" cap="rnd">
                <a:solidFill>
                  <a:schemeClr val="accent2"/>
                </a:solidFill>
                <a:round/>
              </a:ln>
              <a:effectLst/>
            </c:spPr>
            <c:extLst>
              <c:ext xmlns:c16="http://schemas.microsoft.com/office/drawing/2014/chart" uri="{C3380CC4-5D6E-409C-BE32-E72D297353CC}">
                <c16:uniqueId val="{00000001-FEEB-468B-AE8B-AB56DB6424C2}"/>
              </c:ext>
            </c:extLst>
          </c:dPt>
          <c:dPt>
            <c:idx val="19"/>
            <c:marker>
              <c:symbol val="none"/>
            </c:marker>
            <c:bubble3D val="0"/>
            <c:spPr>
              <a:ln w="38100" cap="rnd">
                <a:solidFill>
                  <a:schemeClr val="accent2"/>
                </a:solidFill>
                <a:round/>
              </a:ln>
              <a:effectLst/>
            </c:spPr>
            <c:extLst>
              <c:ext xmlns:c16="http://schemas.microsoft.com/office/drawing/2014/chart" uri="{C3380CC4-5D6E-409C-BE32-E72D297353CC}">
                <c16:uniqueId val="{00000003-FEEB-468B-AE8B-AB56DB6424C2}"/>
              </c:ext>
            </c:extLst>
          </c:dPt>
          <c:dPt>
            <c:idx val="20"/>
            <c:marker>
              <c:symbol val="none"/>
            </c:marker>
            <c:bubble3D val="0"/>
            <c:spPr>
              <a:ln w="38100" cap="rnd">
                <a:solidFill>
                  <a:schemeClr val="accent2"/>
                </a:solidFill>
                <a:round/>
              </a:ln>
              <a:effectLst/>
            </c:spPr>
            <c:extLst>
              <c:ext xmlns:c16="http://schemas.microsoft.com/office/drawing/2014/chart" uri="{C3380CC4-5D6E-409C-BE32-E72D297353CC}">
                <c16:uniqueId val="{00000005-FEEB-468B-AE8B-AB56DB6424C2}"/>
              </c:ext>
            </c:extLst>
          </c:dPt>
          <c:dPt>
            <c:idx val="21"/>
            <c:marker>
              <c:symbol val="none"/>
            </c:marker>
            <c:bubble3D val="0"/>
            <c:spPr>
              <a:ln w="38100" cap="rnd">
                <a:solidFill>
                  <a:schemeClr val="accent2"/>
                </a:solidFill>
                <a:round/>
              </a:ln>
              <a:effectLst/>
            </c:spPr>
            <c:extLst>
              <c:ext xmlns:c16="http://schemas.microsoft.com/office/drawing/2014/chart" uri="{C3380CC4-5D6E-409C-BE32-E72D297353CC}">
                <c16:uniqueId val="{00000007-FEEB-468B-AE8B-AB56DB6424C2}"/>
              </c:ext>
            </c:extLst>
          </c:dPt>
          <c:dPt>
            <c:idx val="22"/>
            <c:marker>
              <c:symbol val="none"/>
            </c:marker>
            <c:bubble3D val="0"/>
            <c:spPr>
              <a:ln w="38100" cap="rnd">
                <a:solidFill>
                  <a:schemeClr val="accent2"/>
                </a:solidFill>
                <a:round/>
              </a:ln>
              <a:effectLst/>
            </c:spPr>
            <c:extLst>
              <c:ext xmlns:c16="http://schemas.microsoft.com/office/drawing/2014/chart" uri="{C3380CC4-5D6E-409C-BE32-E72D297353CC}">
                <c16:uniqueId val="{00000009-FEEB-468B-AE8B-AB56DB6424C2}"/>
              </c:ext>
            </c:extLst>
          </c:dPt>
          <c:dPt>
            <c:idx val="23"/>
            <c:marker>
              <c:symbol val="none"/>
            </c:marker>
            <c:bubble3D val="0"/>
            <c:spPr>
              <a:ln w="38100" cap="rnd">
                <a:solidFill>
                  <a:schemeClr val="accent2"/>
                </a:solidFill>
                <a:round/>
              </a:ln>
              <a:effectLst/>
            </c:spPr>
            <c:extLst>
              <c:ext xmlns:c16="http://schemas.microsoft.com/office/drawing/2014/chart" uri="{C3380CC4-5D6E-409C-BE32-E72D297353CC}">
                <c16:uniqueId val="{0000000B-FEEB-468B-AE8B-AB56DB6424C2}"/>
              </c:ext>
            </c:extLst>
          </c:dPt>
          <c:dPt>
            <c:idx val="24"/>
            <c:marker>
              <c:symbol val="none"/>
            </c:marker>
            <c:bubble3D val="0"/>
            <c:spPr>
              <a:ln w="38100" cap="rnd">
                <a:solidFill>
                  <a:schemeClr val="accent2"/>
                </a:solidFill>
                <a:round/>
              </a:ln>
              <a:effectLst/>
            </c:spPr>
            <c:extLst>
              <c:ext xmlns:c16="http://schemas.microsoft.com/office/drawing/2014/chart" uri="{C3380CC4-5D6E-409C-BE32-E72D297353CC}">
                <c16:uniqueId val="{0000000D-FEEB-468B-AE8B-AB56DB6424C2}"/>
              </c:ext>
            </c:extLst>
          </c:dPt>
          <c:dPt>
            <c:idx val="25"/>
            <c:marker>
              <c:symbol val="none"/>
            </c:marker>
            <c:bubble3D val="0"/>
            <c:spPr>
              <a:ln w="38100" cap="rnd">
                <a:solidFill>
                  <a:schemeClr val="accent2"/>
                </a:solidFill>
                <a:round/>
              </a:ln>
              <a:effectLst/>
            </c:spPr>
            <c:extLst>
              <c:ext xmlns:c16="http://schemas.microsoft.com/office/drawing/2014/chart" uri="{C3380CC4-5D6E-409C-BE32-E72D297353CC}">
                <c16:uniqueId val="{0000000F-FEEB-468B-AE8B-AB56DB6424C2}"/>
              </c:ext>
            </c:extLst>
          </c:dPt>
          <c:dPt>
            <c:idx val="26"/>
            <c:marker>
              <c:symbol val="none"/>
            </c:marker>
            <c:bubble3D val="0"/>
            <c:spPr>
              <a:ln w="38100" cap="rnd">
                <a:solidFill>
                  <a:schemeClr val="accent2"/>
                </a:solidFill>
                <a:round/>
              </a:ln>
              <a:effectLst/>
            </c:spPr>
            <c:extLst>
              <c:ext xmlns:c16="http://schemas.microsoft.com/office/drawing/2014/chart" uri="{C3380CC4-5D6E-409C-BE32-E72D297353CC}">
                <c16:uniqueId val="{00000011-FEEB-468B-AE8B-AB56DB6424C2}"/>
              </c:ext>
            </c:extLst>
          </c:dPt>
          <c:dPt>
            <c:idx val="27"/>
            <c:marker>
              <c:symbol val="none"/>
            </c:marker>
            <c:bubble3D val="0"/>
            <c:spPr>
              <a:ln w="38100" cap="rnd">
                <a:solidFill>
                  <a:schemeClr val="accent2"/>
                </a:solidFill>
                <a:round/>
              </a:ln>
              <a:effectLst/>
            </c:spPr>
            <c:extLst>
              <c:ext xmlns:c16="http://schemas.microsoft.com/office/drawing/2014/chart" uri="{C3380CC4-5D6E-409C-BE32-E72D297353CC}">
                <c16:uniqueId val="{00000013-FEEB-468B-AE8B-AB56DB6424C2}"/>
              </c:ext>
            </c:extLst>
          </c:dPt>
          <c:dPt>
            <c:idx val="28"/>
            <c:marker>
              <c:symbol val="none"/>
            </c:marker>
            <c:bubble3D val="0"/>
            <c:spPr>
              <a:ln w="38100" cap="rnd">
                <a:solidFill>
                  <a:schemeClr val="accent2"/>
                </a:solidFill>
                <a:round/>
              </a:ln>
              <a:effectLst/>
            </c:spPr>
            <c:extLst>
              <c:ext xmlns:c16="http://schemas.microsoft.com/office/drawing/2014/chart" uri="{C3380CC4-5D6E-409C-BE32-E72D297353CC}">
                <c16:uniqueId val="{00000015-FEEB-468B-AE8B-AB56DB6424C2}"/>
              </c:ext>
            </c:extLst>
          </c:dPt>
          <c:dPt>
            <c:idx val="29"/>
            <c:marker>
              <c:symbol val="none"/>
            </c:marker>
            <c:bubble3D val="0"/>
            <c:spPr>
              <a:ln w="38100" cap="rnd">
                <a:solidFill>
                  <a:schemeClr val="accent2"/>
                </a:solidFill>
                <a:round/>
              </a:ln>
              <a:effectLst/>
            </c:spPr>
            <c:extLst>
              <c:ext xmlns:c16="http://schemas.microsoft.com/office/drawing/2014/chart" uri="{C3380CC4-5D6E-409C-BE32-E72D297353CC}">
                <c16:uniqueId val="{00000017-FEEB-468B-AE8B-AB56DB6424C2}"/>
              </c:ext>
            </c:extLst>
          </c:dPt>
          <c:dPt>
            <c:idx val="30"/>
            <c:marker>
              <c:symbol val="none"/>
            </c:marker>
            <c:bubble3D val="0"/>
            <c:spPr>
              <a:ln w="38100" cap="rnd">
                <a:solidFill>
                  <a:schemeClr val="accent2"/>
                </a:solidFill>
                <a:round/>
              </a:ln>
              <a:effectLst/>
            </c:spPr>
            <c:extLst>
              <c:ext xmlns:c16="http://schemas.microsoft.com/office/drawing/2014/chart" uri="{C3380CC4-5D6E-409C-BE32-E72D297353CC}">
                <c16:uniqueId val="{00000019-FEEB-468B-AE8B-AB56DB6424C2}"/>
              </c:ext>
            </c:extLst>
          </c:dPt>
          <c:dPt>
            <c:idx val="31"/>
            <c:marker>
              <c:symbol val="none"/>
            </c:marker>
            <c:bubble3D val="0"/>
            <c:spPr>
              <a:ln w="38100" cap="rnd">
                <a:solidFill>
                  <a:schemeClr val="accent2"/>
                </a:solidFill>
                <a:round/>
              </a:ln>
              <a:effectLst/>
            </c:spPr>
            <c:extLst>
              <c:ext xmlns:c16="http://schemas.microsoft.com/office/drawing/2014/chart" uri="{C3380CC4-5D6E-409C-BE32-E72D297353CC}">
                <c16:uniqueId val="{0000001B-FEEB-468B-AE8B-AB56DB6424C2}"/>
              </c:ext>
            </c:extLst>
          </c:dPt>
          <c:dPt>
            <c:idx val="32"/>
            <c:marker>
              <c:symbol val="none"/>
            </c:marker>
            <c:bubble3D val="0"/>
            <c:spPr>
              <a:ln w="38100" cap="rnd">
                <a:solidFill>
                  <a:schemeClr val="accent2"/>
                </a:solidFill>
                <a:round/>
              </a:ln>
              <a:effectLst/>
            </c:spPr>
            <c:extLst>
              <c:ext xmlns:c16="http://schemas.microsoft.com/office/drawing/2014/chart" uri="{C3380CC4-5D6E-409C-BE32-E72D297353CC}">
                <c16:uniqueId val="{0000001D-FEEB-468B-AE8B-AB56DB6424C2}"/>
              </c:ext>
            </c:extLst>
          </c:dPt>
          <c:dPt>
            <c:idx val="33"/>
            <c:marker>
              <c:symbol val="none"/>
            </c:marker>
            <c:bubble3D val="0"/>
            <c:spPr>
              <a:ln w="38100" cap="rnd">
                <a:solidFill>
                  <a:schemeClr val="accent2"/>
                </a:solidFill>
                <a:round/>
              </a:ln>
              <a:effectLst/>
            </c:spPr>
            <c:extLst>
              <c:ext xmlns:c16="http://schemas.microsoft.com/office/drawing/2014/chart" uri="{C3380CC4-5D6E-409C-BE32-E72D297353CC}">
                <c16:uniqueId val="{0000001F-FEEB-468B-AE8B-AB56DB6424C2}"/>
              </c:ext>
            </c:extLst>
          </c:dPt>
          <c:dPt>
            <c:idx val="34"/>
            <c:marker>
              <c:symbol val="none"/>
            </c:marker>
            <c:bubble3D val="0"/>
            <c:spPr>
              <a:ln w="38100" cap="rnd">
                <a:solidFill>
                  <a:schemeClr val="accent2"/>
                </a:solidFill>
                <a:round/>
              </a:ln>
              <a:effectLst/>
            </c:spPr>
            <c:extLst>
              <c:ext xmlns:c16="http://schemas.microsoft.com/office/drawing/2014/chart" uri="{C3380CC4-5D6E-409C-BE32-E72D297353CC}">
                <c16:uniqueId val="{00000021-FEEB-468B-AE8B-AB56DB6424C2}"/>
              </c:ext>
            </c:extLst>
          </c:dPt>
          <c:dPt>
            <c:idx val="35"/>
            <c:marker>
              <c:symbol val="none"/>
            </c:marker>
            <c:bubble3D val="0"/>
            <c:spPr>
              <a:ln w="38100" cap="rnd">
                <a:solidFill>
                  <a:schemeClr val="accent2"/>
                </a:solidFill>
                <a:round/>
              </a:ln>
              <a:effectLst/>
            </c:spPr>
            <c:extLst>
              <c:ext xmlns:c16="http://schemas.microsoft.com/office/drawing/2014/chart" uri="{C3380CC4-5D6E-409C-BE32-E72D297353CC}">
                <c16:uniqueId val="{00000023-FEEB-468B-AE8B-AB56DB6424C2}"/>
              </c:ext>
            </c:extLst>
          </c:dPt>
          <c:dPt>
            <c:idx val="36"/>
            <c:marker>
              <c:symbol val="none"/>
            </c:marker>
            <c:bubble3D val="0"/>
            <c:spPr>
              <a:ln w="38100" cap="rnd">
                <a:solidFill>
                  <a:schemeClr val="accent2"/>
                </a:solidFill>
                <a:round/>
              </a:ln>
              <a:effectLst/>
            </c:spPr>
            <c:extLst>
              <c:ext xmlns:c16="http://schemas.microsoft.com/office/drawing/2014/chart" uri="{C3380CC4-5D6E-409C-BE32-E72D297353CC}">
                <c16:uniqueId val="{00000025-FEEB-468B-AE8B-AB56DB6424C2}"/>
              </c:ext>
            </c:extLst>
          </c:dPt>
          <c:dPt>
            <c:idx val="37"/>
            <c:marker>
              <c:symbol val="none"/>
            </c:marker>
            <c:bubble3D val="0"/>
            <c:spPr>
              <a:ln w="38100" cap="rnd">
                <a:solidFill>
                  <a:srgbClr val="C0504D"/>
                </a:solidFill>
                <a:round/>
              </a:ln>
              <a:effectLst/>
            </c:spPr>
            <c:extLst>
              <c:ext xmlns:c16="http://schemas.microsoft.com/office/drawing/2014/chart" uri="{C3380CC4-5D6E-409C-BE32-E72D297353CC}">
                <c16:uniqueId val="{00000027-FEEB-468B-AE8B-AB56DB6424C2}"/>
              </c:ext>
            </c:extLst>
          </c:dPt>
          <c:dPt>
            <c:idx val="38"/>
            <c:marker>
              <c:symbol val="none"/>
            </c:marker>
            <c:bubble3D val="0"/>
            <c:spPr>
              <a:ln w="38100" cap="rnd">
                <a:solidFill>
                  <a:srgbClr val="C0504D"/>
                </a:solidFill>
                <a:round/>
              </a:ln>
              <a:effectLst/>
            </c:spPr>
            <c:extLst>
              <c:ext xmlns:c16="http://schemas.microsoft.com/office/drawing/2014/chart" uri="{C3380CC4-5D6E-409C-BE32-E72D297353CC}">
                <c16:uniqueId val="{00000028-A540-473B-8E00-53A06713E694}"/>
              </c:ext>
            </c:extLst>
          </c:dPt>
          <c:dPt>
            <c:idx val="39"/>
            <c:marker>
              <c:symbol val="none"/>
            </c:marker>
            <c:bubble3D val="0"/>
            <c:spPr>
              <a:ln w="38100" cap="rnd">
                <a:solidFill>
                  <a:srgbClr val="C0504D"/>
                </a:solidFill>
                <a:round/>
              </a:ln>
              <a:effectLst/>
            </c:spPr>
            <c:extLst>
              <c:ext xmlns:c16="http://schemas.microsoft.com/office/drawing/2014/chart" uri="{C3380CC4-5D6E-409C-BE32-E72D297353CC}">
                <c16:uniqueId val="{0000002A-16B1-465D-8D48-7C0E153DFDED}"/>
              </c:ext>
            </c:extLst>
          </c:dPt>
          <c:dPt>
            <c:idx val="40"/>
            <c:marker>
              <c:symbol val="none"/>
            </c:marker>
            <c:bubble3D val="0"/>
            <c:spPr>
              <a:ln w="38100" cap="rnd">
                <a:solidFill>
                  <a:srgbClr val="B92A30"/>
                </a:solidFill>
                <a:round/>
              </a:ln>
              <a:effectLst/>
            </c:spPr>
            <c:extLst>
              <c:ext xmlns:c16="http://schemas.microsoft.com/office/drawing/2014/chart" uri="{C3380CC4-5D6E-409C-BE32-E72D297353CC}">
                <c16:uniqueId val="{0000002D-A7E3-4EF7-9BE2-76AE83A74367}"/>
              </c:ext>
            </c:extLst>
          </c:dPt>
          <c:dPt>
            <c:idx val="41"/>
            <c:marker>
              <c:symbol val="none"/>
            </c:marker>
            <c:bubble3D val="0"/>
            <c:spPr>
              <a:ln w="38100" cap="rnd">
                <a:solidFill>
                  <a:srgbClr val="C00000"/>
                </a:solidFill>
                <a:round/>
              </a:ln>
              <a:effectLst/>
            </c:spPr>
            <c:extLst>
              <c:ext xmlns:c16="http://schemas.microsoft.com/office/drawing/2014/chart" uri="{C3380CC4-5D6E-409C-BE32-E72D297353CC}">
                <c16:uniqueId val="{0000002F-674A-4232-882A-C1AE31DF3769}"/>
              </c:ext>
            </c:extLst>
          </c:dPt>
          <c:dLbls>
            <c:dLbl>
              <c:idx val="0"/>
              <c:layout>
                <c:manualLayout>
                  <c:x val="-3.2128509540733777E-2"/>
                  <c:y val="-6.1003780749704591E-2"/>
                </c:manualLayout>
              </c:layou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8-FEEB-468B-AE8B-AB56DB6424C2}"/>
                </c:ext>
              </c:extLst>
            </c:dLbl>
            <c:dLbl>
              <c:idx val="1"/>
              <c:delete val="1"/>
              <c:extLst>
                <c:ext xmlns:c15="http://schemas.microsoft.com/office/drawing/2012/chart" uri="{CE6537A1-D6FC-4f65-9D91-7224C49458BB}"/>
                <c:ext xmlns:c16="http://schemas.microsoft.com/office/drawing/2014/chart" uri="{C3380CC4-5D6E-409C-BE32-E72D297353CC}">
                  <c16:uniqueId val="{00000029-FEEB-468B-AE8B-AB56DB6424C2}"/>
                </c:ext>
              </c:extLst>
            </c:dLbl>
            <c:dLbl>
              <c:idx val="2"/>
              <c:delete val="1"/>
              <c:extLst>
                <c:ext xmlns:c15="http://schemas.microsoft.com/office/drawing/2012/chart" uri="{CE6537A1-D6FC-4f65-9D91-7224C49458BB}"/>
                <c:ext xmlns:c16="http://schemas.microsoft.com/office/drawing/2014/chart" uri="{C3380CC4-5D6E-409C-BE32-E72D297353CC}">
                  <c16:uniqueId val="{0000002A-FEEB-468B-AE8B-AB56DB6424C2}"/>
                </c:ext>
              </c:extLst>
            </c:dLbl>
            <c:dLbl>
              <c:idx val="3"/>
              <c:delete val="1"/>
              <c:extLst>
                <c:ext xmlns:c15="http://schemas.microsoft.com/office/drawing/2012/chart" uri="{CE6537A1-D6FC-4f65-9D91-7224C49458BB}"/>
                <c:ext xmlns:c16="http://schemas.microsoft.com/office/drawing/2014/chart" uri="{C3380CC4-5D6E-409C-BE32-E72D297353CC}">
                  <c16:uniqueId val="{0000002B-FEEB-468B-AE8B-AB56DB6424C2}"/>
                </c:ext>
              </c:extLst>
            </c:dLbl>
            <c:dLbl>
              <c:idx val="4"/>
              <c:delete val="1"/>
              <c:extLst>
                <c:ext xmlns:c15="http://schemas.microsoft.com/office/drawing/2012/chart" uri="{CE6537A1-D6FC-4f65-9D91-7224C49458BB}"/>
                <c:ext xmlns:c16="http://schemas.microsoft.com/office/drawing/2014/chart" uri="{C3380CC4-5D6E-409C-BE32-E72D297353CC}">
                  <c16:uniqueId val="{0000002C-FEEB-468B-AE8B-AB56DB6424C2}"/>
                </c:ext>
              </c:extLst>
            </c:dLbl>
            <c:dLbl>
              <c:idx val="5"/>
              <c:delete val="1"/>
              <c:extLst>
                <c:ext xmlns:c15="http://schemas.microsoft.com/office/drawing/2012/chart" uri="{CE6537A1-D6FC-4f65-9D91-7224C49458BB}"/>
                <c:ext xmlns:c16="http://schemas.microsoft.com/office/drawing/2014/chart" uri="{C3380CC4-5D6E-409C-BE32-E72D297353CC}">
                  <c16:uniqueId val="{0000002D-FEEB-468B-AE8B-AB56DB6424C2}"/>
                </c:ext>
              </c:extLst>
            </c:dLbl>
            <c:dLbl>
              <c:idx val="6"/>
              <c:delete val="1"/>
              <c:extLst>
                <c:ext xmlns:c15="http://schemas.microsoft.com/office/drawing/2012/chart" uri="{CE6537A1-D6FC-4f65-9D91-7224C49458BB}"/>
                <c:ext xmlns:c16="http://schemas.microsoft.com/office/drawing/2014/chart" uri="{C3380CC4-5D6E-409C-BE32-E72D297353CC}">
                  <c16:uniqueId val="{0000002E-FEEB-468B-AE8B-AB56DB6424C2}"/>
                </c:ext>
              </c:extLst>
            </c:dLbl>
            <c:dLbl>
              <c:idx val="7"/>
              <c:delete val="1"/>
              <c:extLst>
                <c:ext xmlns:c15="http://schemas.microsoft.com/office/drawing/2012/chart" uri="{CE6537A1-D6FC-4f65-9D91-7224C49458BB}"/>
                <c:ext xmlns:c16="http://schemas.microsoft.com/office/drawing/2014/chart" uri="{C3380CC4-5D6E-409C-BE32-E72D297353CC}">
                  <c16:uniqueId val="{0000002F-FEEB-468B-AE8B-AB56DB6424C2}"/>
                </c:ext>
              </c:extLst>
            </c:dLbl>
            <c:dLbl>
              <c:idx val="8"/>
              <c:delete val="1"/>
              <c:extLst>
                <c:ext xmlns:c15="http://schemas.microsoft.com/office/drawing/2012/chart" uri="{CE6537A1-D6FC-4f65-9D91-7224C49458BB}"/>
                <c:ext xmlns:c16="http://schemas.microsoft.com/office/drawing/2014/chart" uri="{C3380CC4-5D6E-409C-BE32-E72D297353CC}">
                  <c16:uniqueId val="{00000030-FEEB-468B-AE8B-AB56DB6424C2}"/>
                </c:ext>
              </c:extLst>
            </c:dLbl>
            <c:dLbl>
              <c:idx val="9"/>
              <c:delete val="1"/>
              <c:extLst>
                <c:ext xmlns:c15="http://schemas.microsoft.com/office/drawing/2012/chart" uri="{CE6537A1-D6FC-4f65-9D91-7224C49458BB}"/>
                <c:ext xmlns:c16="http://schemas.microsoft.com/office/drawing/2014/chart" uri="{C3380CC4-5D6E-409C-BE32-E72D297353CC}">
                  <c16:uniqueId val="{00000031-FEEB-468B-AE8B-AB56DB6424C2}"/>
                </c:ext>
              </c:extLst>
            </c:dLbl>
            <c:dLbl>
              <c:idx val="10"/>
              <c:delete val="1"/>
              <c:extLst>
                <c:ext xmlns:c15="http://schemas.microsoft.com/office/drawing/2012/chart" uri="{CE6537A1-D6FC-4f65-9D91-7224C49458BB}"/>
                <c:ext xmlns:c16="http://schemas.microsoft.com/office/drawing/2014/chart" uri="{C3380CC4-5D6E-409C-BE32-E72D297353CC}">
                  <c16:uniqueId val="{00000032-FEEB-468B-AE8B-AB56DB6424C2}"/>
                </c:ext>
              </c:extLst>
            </c:dLbl>
            <c:dLbl>
              <c:idx val="11"/>
              <c:delete val="1"/>
              <c:extLst>
                <c:ext xmlns:c15="http://schemas.microsoft.com/office/drawing/2012/chart" uri="{CE6537A1-D6FC-4f65-9D91-7224C49458BB}"/>
                <c:ext xmlns:c16="http://schemas.microsoft.com/office/drawing/2014/chart" uri="{C3380CC4-5D6E-409C-BE32-E72D297353CC}">
                  <c16:uniqueId val="{00000033-FEEB-468B-AE8B-AB56DB6424C2}"/>
                </c:ext>
              </c:extLst>
            </c:dLbl>
            <c:dLbl>
              <c:idx val="12"/>
              <c:delete val="1"/>
              <c:extLst>
                <c:ext xmlns:c15="http://schemas.microsoft.com/office/drawing/2012/chart" uri="{CE6537A1-D6FC-4f65-9D91-7224C49458BB}"/>
                <c:ext xmlns:c16="http://schemas.microsoft.com/office/drawing/2014/chart" uri="{C3380CC4-5D6E-409C-BE32-E72D297353CC}">
                  <c16:uniqueId val="{00000034-FEEB-468B-AE8B-AB56DB6424C2}"/>
                </c:ext>
              </c:extLst>
            </c:dLbl>
            <c:dLbl>
              <c:idx val="13"/>
              <c:delete val="1"/>
              <c:extLst>
                <c:ext xmlns:c15="http://schemas.microsoft.com/office/drawing/2012/chart" uri="{CE6537A1-D6FC-4f65-9D91-7224C49458BB}"/>
                <c:ext xmlns:c16="http://schemas.microsoft.com/office/drawing/2014/chart" uri="{C3380CC4-5D6E-409C-BE32-E72D297353CC}">
                  <c16:uniqueId val="{00000035-FEEB-468B-AE8B-AB56DB6424C2}"/>
                </c:ext>
              </c:extLst>
            </c:dLbl>
            <c:dLbl>
              <c:idx val="14"/>
              <c:delete val="1"/>
              <c:extLst>
                <c:ext xmlns:c15="http://schemas.microsoft.com/office/drawing/2012/chart" uri="{CE6537A1-D6FC-4f65-9D91-7224C49458BB}"/>
                <c:ext xmlns:c16="http://schemas.microsoft.com/office/drawing/2014/chart" uri="{C3380CC4-5D6E-409C-BE32-E72D297353CC}">
                  <c16:uniqueId val="{00000036-FEEB-468B-AE8B-AB56DB6424C2}"/>
                </c:ext>
              </c:extLst>
            </c:dLbl>
            <c:dLbl>
              <c:idx val="15"/>
              <c:delete val="1"/>
              <c:extLst>
                <c:ext xmlns:c15="http://schemas.microsoft.com/office/drawing/2012/chart" uri="{CE6537A1-D6FC-4f65-9D91-7224C49458BB}"/>
                <c:ext xmlns:c16="http://schemas.microsoft.com/office/drawing/2014/chart" uri="{C3380CC4-5D6E-409C-BE32-E72D297353CC}">
                  <c16:uniqueId val="{00000037-FEEB-468B-AE8B-AB56DB6424C2}"/>
                </c:ext>
              </c:extLst>
            </c:dLbl>
            <c:dLbl>
              <c:idx val="16"/>
              <c:delete val="1"/>
              <c:extLst>
                <c:ext xmlns:c15="http://schemas.microsoft.com/office/drawing/2012/chart" uri="{CE6537A1-D6FC-4f65-9D91-7224C49458BB}"/>
                <c:ext xmlns:c16="http://schemas.microsoft.com/office/drawing/2014/chart" uri="{C3380CC4-5D6E-409C-BE32-E72D297353CC}">
                  <c16:uniqueId val="{00000038-FEEB-468B-AE8B-AB56DB6424C2}"/>
                </c:ext>
              </c:extLst>
            </c:dLbl>
            <c:dLbl>
              <c:idx val="17"/>
              <c:layout>
                <c:manualLayout>
                  <c:x val="1.4279337573659392E-2"/>
                  <c:y val="-3.8820587749811959E-2"/>
                </c:manualLayout>
              </c:layout>
              <c:dLblPos val="r"/>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39-FEEB-468B-AE8B-AB56DB6424C2}"/>
                </c:ext>
              </c:extLst>
            </c:dLbl>
            <c:dLbl>
              <c:idx val="18"/>
              <c:delete val="1"/>
              <c:extLst>
                <c:ext xmlns:c15="http://schemas.microsoft.com/office/drawing/2012/chart" uri="{CE6537A1-D6FC-4f65-9D91-7224C49458BB}"/>
                <c:ext xmlns:c16="http://schemas.microsoft.com/office/drawing/2014/chart" uri="{C3380CC4-5D6E-409C-BE32-E72D297353CC}">
                  <c16:uniqueId val="{00000001-FEEB-468B-AE8B-AB56DB6424C2}"/>
                </c:ext>
              </c:extLst>
            </c:dLbl>
            <c:dLbl>
              <c:idx val="19"/>
              <c:delete val="1"/>
              <c:extLst>
                <c:ext xmlns:c15="http://schemas.microsoft.com/office/drawing/2012/chart" uri="{CE6537A1-D6FC-4f65-9D91-7224C49458BB}"/>
                <c:ext xmlns:c16="http://schemas.microsoft.com/office/drawing/2014/chart" uri="{C3380CC4-5D6E-409C-BE32-E72D297353CC}">
                  <c16:uniqueId val="{00000003-FEEB-468B-AE8B-AB56DB6424C2}"/>
                </c:ext>
              </c:extLst>
            </c:dLbl>
            <c:dLbl>
              <c:idx val="20"/>
              <c:delete val="1"/>
              <c:extLst>
                <c:ext xmlns:c15="http://schemas.microsoft.com/office/drawing/2012/chart" uri="{CE6537A1-D6FC-4f65-9D91-7224C49458BB}"/>
                <c:ext xmlns:c16="http://schemas.microsoft.com/office/drawing/2014/chart" uri="{C3380CC4-5D6E-409C-BE32-E72D297353CC}">
                  <c16:uniqueId val="{00000005-FEEB-468B-AE8B-AB56DB6424C2}"/>
                </c:ext>
              </c:extLst>
            </c:dLbl>
            <c:dLbl>
              <c:idx val="21"/>
              <c:delete val="1"/>
              <c:extLst>
                <c:ext xmlns:c15="http://schemas.microsoft.com/office/drawing/2012/chart" uri="{CE6537A1-D6FC-4f65-9D91-7224C49458BB}"/>
                <c:ext xmlns:c16="http://schemas.microsoft.com/office/drawing/2014/chart" uri="{C3380CC4-5D6E-409C-BE32-E72D297353CC}">
                  <c16:uniqueId val="{00000007-FEEB-468B-AE8B-AB56DB6424C2}"/>
                </c:ext>
              </c:extLst>
            </c:dLbl>
            <c:dLbl>
              <c:idx val="22"/>
              <c:delete val="1"/>
              <c:extLst>
                <c:ext xmlns:c15="http://schemas.microsoft.com/office/drawing/2012/chart" uri="{CE6537A1-D6FC-4f65-9D91-7224C49458BB}"/>
                <c:ext xmlns:c16="http://schemas.microsoft.com/office/drawing/2014/chart" uri="{C3380CC4-5D6E-409C-BE32-E72D297353CC}">
                  <c16:uniqueId val="{00000009-FEEB-468B-AE8B-AB56DB6424C2}"/>
                </c:ext>
              </c:extLst>
            </c:dLbl>
            <c:dLbl>
              <c:idx val="23"/>
              <c:delete val="1"/>
              <c:extLst>
                <c:ext xmlns:c15="http://schemas.microsoft.com/office/drawing/2012/chart" uri="{CE6537A1-D6FC-4f65-9D91-7224C49458BB}"/>
                <c:ext xmlns:c16="http://schemas.microsoft.com/office/drawing/2014/chart" uri="{C3380CC4-5D6E-409C-BE32-E72D297353CC}">
                  <c16:uniqueId val="{0000000B-FEEB-468B-AE8B-AB56DB6424C2}"/>
                </c:ext>
              </c:extLst>
            </c:dLbl>
            <c:dLbl>
              <c:idx val="24"/>
              <c:delete val="1"/>
              <c:extLst>
                <c:ext xmlns:c15="http://schemas.microsoft.com/office/drawing/2012/chart" uri="{CE6537A1-D6FC-4f65-9D91-7224C49458BB}"/>
                <c:ext xmlns:c16="http://schemas.microsoft.com/office/drawing/2014/chart" uri="{C3380CC4-5D6E-409C-BE32-E72D297353CC}">
                  <c16:uniqueId val="{0000000D-FEEB-468B-AE8B-AB56DB6424C2}"/>
                </c:ext>
              </c:extLst>
            </c:dLbl>
            <c:dLbl>
              <c:idx val="25"/>
              <c:delete val="1"/>
              <c:extLst>
                <c:ext xmlns:c15="http://schemas.microsoft.com/office/drawing/2012/chart" uri="{CE6537A1-D6FC-4f65-9D91-7224C49458BB}"/>
                <c:ext xmlns:c16="http://schemas.microsoft.com/office/drawing/2014/chart" uri="{C3380CC4-5D6E-409C-BE32-E72D297353CC}">
                  <c16:uniqueId val="{0000000F-FEEB-468B-AE8B-AB56DB6424C2}"/>
                </c:ext>
              </c:extLst>
            </c:dLbl>
            <c:dLbl>
              <c:idx val="26"/>
              <c:delete val="1"/>
              <c:extLst>
                <c:ext xmlns:c15="http://schemas.microsoft.com/office/drawing/2012/chart" uri="{CE6537A1-D6FC-4f65-9D91-7224C49458BB}"/>
                <c:ext xmlns:c16="http://schemas.microsoft.com/office/drawing/2014/chart" uri="{C3380CC4-5D6E-409C-BE32-E72D297353CC}">
                  <c16:uniqueId val="{00000011-FEEB-468B-AE8B-AB56DB6424C2}"/>
                </c:ext>
              </c:extLst>
            </c:dLbl>
            <c:dLbl>
              <c:idx val="27"/>
              <c:delete val="1"/>
              <c:extLst>
                <c:ext xmlns:c15="http://schemas.microsoft.com/office/drawing/2012/chart" uri="{CE6537A1-D6FC-4f65-9D91-7224C49458BB}"/>
                <c:ext xmlns:c16="http://schemas.microsoft.com/office/drawing/2014/chart" uri="{C3380CC4-5D6E-409C-BE32-E72D297353CC}">
                  <c16:uniqueId val="{00000013-FEEB-468B-AE8B-AB56DB6424C2}"/>
                </c:ext>
              </c:extLst>
            </c:dLbl>
            <c:dLbl>
              <c:idx val="28"/>
              <c:delete val="1"/>
              <c:extLst>
                <c:ext xmlns:c15="http://schemas.microsoft.com/office/drawing/2012/chart" uri="{CE6537A1-D6FC-4f65-9D91-7224C49458BB}"/>
                <c:ext xmlns:c16="http://schemas.microsoft.com/office/drawing/2014/chart" uri="{C3380CC4-5D6E-409C-BE32-E72D297353CC}">
                  <c16:uniqueId val="{00000015-FEEB-468B-AE8B-AB56DB6424C2}"/>
                </c:ext>
              </c:extLst>
            </c:dLbl>
            <c:dLbl>
              <c:idx val="29"/>
              <c:delete val="1"/>
              <c:extLst>
                <c:ext xmlns:c15="http://schemas.microsoft.com/office/drawing/2012/chart" uri="{CE6537A1-D6FC-4f65-9D91-7224C49458BB}"/>
                <c:ext xmlns:c16="http://schemas.microsoft.com/office/drawing/2014/chart" uri="{C3380CC4-5D6E-409C-BE32-E72D297353CC}">
                  <c16:uniqueId val="{00000017-FEEB-468B-AE8B-AB56DB6424C2}"/>
                </c:ext>
              </c:extLst>
            </c:dLbl>
            <c:dLbl>
              <c:idx val="30"/>
              <c:delete val="1"/>
              <c:extLst>
                <c:ext xmlns:c15="http://schemas.microsoft.com/office/drawing/2012/chart" uri="{CE6537A1-D6FC-4f65-9D91-7224C49458BB}"/>
                <c:ext xmlns:c16="http://schemas.microsoft.com/office/drawing/2014/chart" uri="{C3380CC4-5D6E-409C-BE32-E72D297353CC}">
                  <c16:uniqueId val="{00000019-FEEB-468B-AE8B-AB56DB6424C2}"/>
                </c:ext>
              </c:extLst>
            </c:dLbl>
            <c:dLbl>
              <c:idx val="31"/>
              <c:delete val="1"/>
              <c:extLst>
                <c:ext xmlns:c15="http://schemas.microsoft.com/office/drawing/2012/chart" uri="{CE6537A1-D6FC-4f65-9D91-7224C49458BB}"/>
                <c:ext xmlns:c16="http://schemas.microsoft.com/office/drawing/2014/chart" uri="{C3380CC4-5D6E-409C-BE32-E72D297353CC}">
                  <c16:uniqueId val="{0000001B-FEEB-468B-AE8B-AB56DB6424C2}"/>
                </c:ext>
              </c:extLst>
            </c:dLbl>
            <c:dLbl>
              <c:idx val="32"/>
              <c:delete val="1"/>
              <c:extLst>
                <c:ext xmlns:c15="http://schemas.microsoft.com/office/drawing/2012/chart" uri="{CE6537A1-D6FC-4f65-9D91-7224C49458BB}"/>
                <c:ext xmlns:c16="http://schemas.microsoft.com/office/drawing/2014/chart" uri="{C3380CC4-5D6E-409C-BE32-E72D297353CC}">
                  <c16:uniqueId val="{0000001D-FEEB-468B-AE8B-AB56DB6424C2}"/>
                </c:ext>
              </c:extLst>
            </c:dLbl>
            <c:dLbl>
              <c:idx val="33"/>
              <c:delete val="1"/>
              <c:extLst>
                <c:ext xmlns:c15="http://schemas.microsoft.com/office/drawing/2012/chart" uri="{CE6537A1-D6FC-4f65-9D91-7224C49458BB}"/>
                <c:ext xmlns:c16="http://schemas.microsoft.com/office/drawing/2014/chart" uri="{C3380CC4-5D6E-409C-BE32-E72D297353CC}">
                  <c16:uniqueId val="{0000001F-FEEB-468B-AE8B-AB56DB6424C2}"/>
                </c:ext>
              </c:extLst>
            </c:dLbl>
            <c:dLbl>
              <c:idx val="34"/>
              <c:delete val="1"/>
              <c:extLst>
                <c:ext xmlns:c15="http://schemas.microsoft.com/office/drawing/2012/chart" uri="{CE6537A1-D6FC-4f65-9D91-7224C49458BB}"/>
                <c:ext xmlns:c16="http://schemas.microsoft.com/office/drawing/2014/chart" uri="{C3380CC4-5D6E-409C-BE32-E72D297353CC}">
                  <c16:uniqueId val="{00000021-FEEB-468B-AE8B-AB56DB6424C2}"/>
                </c:ext>
              </c:extLst>
            </c:dLbl>
            <c:dLbl>
              <c:idx val="35"/>
              <c:delete val="1"/>
              <c:extLst>
                <c:ext xmlns:c15="http://schemas.microsoft.com/office/drawing/2012/chart" uri="{CE6537A1-D6FC-4f65-9D91-7224C49458BB}"/>
                <c:ext xmlns:c16="http://schemas.microsoft.com/office/drawing/2014/chart" uri="{C3380CC4-5D6E-409C-BE32-E72D297353CC}">
                  <c16:uniqueId val="{00000023-FEEB-468B-AE8B-AB56DB6424C2}"/>
                </c:ext>
              </c:extLst>
            </c:dLbl>
            <c:dLbl>
              <c:idx val="36"/>
              <c:delete val="1"/>
              <c:extLst>
                <c:ext xmlns:c15="http://schemas.microsoft.com/office/drawing/2012/chart" uri="{CE6537A1-D6FC-4f65-9D91-7224C49458BB}"/>
                <c:ext xmlns:c16="http://schemas.microsoft.com/office/drawing/2014/chart" uri="{C3380CC4-5D6E-409C-BE32-E72D297353CC}">
                  <c16:uniqueId val="{00000025-FEEB-468B-AE8B-AB56DB6424C2}"/>
                </c:ext>
              </c:extLst>
            </c:dLbl>
            <c:dLbl>
              <c:idx val="37"/>
              <c:delete val="1"/>
              <c:extLst>
                <c:ext xmlns:c15="http://schemas.microsoft.com/office/drawing/2012/chart" uri="{CE6537A1-D6FC-4f65-9D91-7224C49458BB}"/>
                <c:ext xmlns:c16="http://schemas.microsoft.com/office/drawing/2014/chart" uri="{C3380CC4-5D6E-409C-BE32-E72D297353CC}">
                  <c16:uniqueId val="{00000027-FEEB-468B-AE8B-AB56DB6424C2}"/>
                </c:ext>
              </c:extLst>
            </c:dLbl>
            <c:dLbl>
              <c:idx val="38"/>
              <c:delete val="1"/>
              <c:extLst>
                <c:ext xmlns:c15="http://schemas.microsoft.com/office/drawing/2012/chart" uri="{CE6537A1-D6FC-4f65-9D91-7224C49458BB}"/>
                <c:ext xmlns:c16="http://schemas.microsoft.com/office/drawing/2014/chart" uri="{C3380CC4-5D6E-409C-BE32-E72D297353CC}">
                  <c16:uniqueId val="{00000028-A540-473B-8E00-53A06713E694}"/>
                </c:ext>
              </c:extLst>
            </c:dLbl>
            <c:dLbl>
              <c:idx val="39"/>
              <c:delete val="1"/>
              <c:extLst>
                <c:ext xmlns:c15="http://schemas.microsoft.com/office/drawing/2012/chart" uri="{CE6537A1-D6FC-4f65-9D91-7224C49458BB}">
                  <c15:layout>
                    <c:manualLayout>
                      <c:w val="0.11128886173004546"/>
                      <c:h val="5.2499495638033161E-2"/>
                    </c:manualLayout>
                  </c15:layout>
                </c:ext>
                <c:ext xmlns:c16="http://schemas.microsoft.com/office/drawing/2014/chart" uri="{C3380CC4-5D6E-409C-BE32-E72D297353CC}">
                  <c16:uniqueId val="{0000002A-16B1-465D-8D48-7C0E153DFDED}"/>
                </c:ext>
              </c:extLst>
            </c:dLbl>
            <c:dLbl>
              <c:idx val="40"/>
              <c:delete val="1"/>
              <c:extLst>
                <c:ext xmlns:c15="http://schemas.microsoft.com/office/drawing/2012/chart" uri="{CE6537A1-D6FC-4f65-9D91-7224C49458BB}"/>
                <c:ext xmlns:c16="http://schemas.microsoft.com/office/drawing/2014/chart" uri="{C3380CC4-5D6E-409C-BE32-E72D297353CC}">
                  <c16:uniqueId val="{0000002D-A7E3-4EF7-9BE2-76AE83A74367}"/>
                </c:ext>
              </c:extLst>
            </c:dLbl>
            <c:dLbl>
              <c:idx val="41"/>
              <c:spPr>
                <a:noFill/>
                <a:ln>
                  <a:noFill/>
                </a:ln>
                <a:effectLst/>
              </c:spPr>
              <c:txPr>
                <a:bodyPr rot="0" spcFirstLastPara="1" vertOverflow="ellipsis" vert="horz" wrap="square" lIns="38100" tIns="19050" rIns="38100" bIns="19050" anchor="ctr" anchorCtr="1">
                  <a:spAutoFit/>
                </a:bodyPr>
                <a:lstStyle/>
                <a:p>
                  <a:pPr>
                    <a:defRPr lang="en-US" sz="1400" b="0" i="0" u="none" strike="noStrike" kern="1200" baseline="0">
                      <a:solidFill>
                        <a:sysClr val="windowText" lastClr="000000"/>
                      </a:solidFill>
                      <a:latin typeface="Franklin Gothic Medium" panose="020B0603020102020204" pitchFamily="34" charset="0"/>
                      <a:ea typeface="+mn-ea"/>
                      <a:cs typeface="+mn-cs"/>
                    </a:defRPr>
                  </a:pPr>
                  <a:endParaRPr lang="en-US"/>
                </a:p>
              </c:txPr>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2F-674A-4232-882A-C1AE31DF3769}"/>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6576" tIns="18288" rIns="36576" bIns="18288" anchor="ctr" anchorCtr="1">
                <a:spAutoFit/>
              </a:bodyPr>
              <a:lstStyle/>
              <a:p>
                <a:pPr>
                  <a:defRPr sz="1400" b="0" i="0" u="none" strike="noStrike" kern="1200" baseline="0">
                    <a:solidFill>
                      <a:schemeClr val="tx1"/>
                    </a:solidFill>
                    <a:latin typeface="Franklin Gothic Medium" panose="020B0603020102020204" pitchFamily="34" charset="0"/>
                    <a:ea typeface="+mn-ea"/>
                    <a:cs typeface="+mn-cs"/>
                  </a:defRPr>
                </a:pPr>
                <a:endParaRPr lang="en-US"/>
              </a:p>
            </c:txPr>
            <c:dLblPos val="r"/>
            <c:showLegendKey val="0"/>
            <c:showVal val="1"/>
            <c:showCatName val="1"/>
            <c:showSerName val="0"/>
            <c:showPercent val="0"/>
            <c:showBubbleSize val="0"/>
            <c:separator>: </c:separator>
            <c:showLeaderLines val="0"/>
            <c:extLst>
              <c:ext xmlns:c15="http://schemas.microsoft.com/office/drawing/2012/chart" uri="{CE6537A1-D6FC-4f65-9D91-7224C49458BB}">
                <c15:spPr xmlns:c15="http://schemas.microsoft.com/office/drawing/2012/chart">
                  <a:prstGeom prst="wedgeRectCallou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'State TPR, 2-year avg'!$A$30:$A$71</c:f>
              <c:numCache>
                <c:formatCode>General</c:formatCode>
                <c:ptCount val="42"/>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numCache>
            </c:numRef>
          </c:cat>
          <c:val>
            <c:numRef>
              <c:f>'State TPR, 2-year avg'!$E$30:$E$71</c:f>
              <c:numCache>
                <c:formatCode>0</c:formatCode>
                <c:ptCount val="42"/>
                <c:pt idx="0">
                  <c:v>94.435370940276428</c:v>
                </c:pt>
                <c:pt idx="1">
                  <c:v>89.638612710579551</c:v>
                </c:pt>
                <c:pt idx="2">
                  <c:v>84.567033267641833</c:v>
                </c:pt>
                <c:pt idx="3">
                  <c:v>79.60744510574186</c:v>
                </c:pt>
                <c:pt idx="4">
                  <c:v>75.84982371438555</c:v>
                </c:pt>
                <c:pt idx="5">
                  <c:v>75.207146291314174</c:v>
                </c:pt>
                <c:pt idx="6">
                  <c:v>74.256882957071326</c:v>
                </c:pt>
                <c:pt idx="7">
                  <c:v>77.919599856353656</c:v>
                </c:pt>
                <c:pt idx="8">
                  <c:v>79.48658885875453</c:v>
                </c:pt>
                <c:pt idx="9">
                  <c:v>74.112720662194874</c:v>
                </c:pt>
                <c:pt idx="10">
                  <c:v>77.168091655266764</c:v>
                </c:pt>
                <c:pt idx="11">
                  <c:v>79.113406618852423</c:v>
                </c:pt>
                <c:pt idx="12">
                  <c:v>74.161447516551576</c:v>
                </c:pt>
                <c:pt idx="13">
                  <c:v>76.555715963853359</c:v>
                </c:pt>
                <c:pt idx="14">
                  <c:v>81.102388197946553</c:v>
                </c:pt>
                <c:pt idx="15">
                  <c:v>79.935253803491065</c:v>
                </c:pt>
                <c:pt idx="16">
                  <c:v>80.724851874338029</c:v>
                </c:pt>
                <c:pt idx="17">
                  <c:v>79.390748302038034</c:v>
                </c:pt>
                <c:pt idx="18">
                  <c:v>73.993672074334668</c:v>
                </c:pt>
                <c:pt idx="19">
                  <c:v>70.08603415187514</c:v>
                </c:pt>
                <c:pt idx="20">
                  <c:v>66.69895165782593</c:v>
                </c:pt>
                <c:pt idx="21">
                  <c:v>63.287815522048653</c:v>
                </c:pt>
                <c:pt idx="22">
                  <c:v>55.928050298295993</c:v>
                </c:pt>
                <c:pt idx="23">
                  <c:v>49.250436893336399</c:v>
                </c:pt>
                <c:pt idx="24">
                  <c:v>46.629171095663196</c:v>
                </c:pt>
                <c:pt idx="25">
                  <c:v>45.042742052031407</c:v>
                </c:pt>
                <c:pt idx="26">
                  <c:v>42.78102476026271</c:v>
                </c:pt>
                <c:pt idx="27">
                  <c:v>40.536359829257258</c:v>
                </c:pt>
                <c:pt idx="28">
                  <c:v>36.60308240726021</c:v>
                </c:pt>
                <c:pt idx="29">
                  <c:v>33.930092831308706</c:v>
                </c:pt>
                <c:pt idx="30">
                  <c:v>32.987482553721584</c:v>
                </c:pt>
                <c:pt idx="31">
                  <c:v>33.754880136832476</c:v>
                </c:pt>
                <c:pt idx="32">
                  <c:v>35.180420230432354</c:v>
                </c:pt>
                <c:pt idx="33">
                  <c:v>33.499677913785177</c:v>
                </c:pt>
                <c:pt idx="34">
                  <c:v>34.619238188103182</c:v>
                </c:pt>
                <c:pt idx="35">
                  <c:v>39.121517574006745</c:v>
                </c:pt>
                <c:pt idx="36">
                  <c:v>40.381114580875462</c:v>
                </c:pt>
                <c:pt idx="37">
                  <c:v>42.689119753608765</c:v>
                </c:pt>
                <c:pt idx="38">
                  <c:v>42.217873862110409</c:v>
                </c:pt>
                <c:pt idx="39">
                  <c:v>42.270545919287336</c:v>
                </c:pt>
                <c:pt idx="40">
                  <c:v>41.599305860249537</c:v>
                </c:pt>
                <c:pt idx="41">
                  <c:v>38.53657300909191</c:v>
                </c:pt>
              </c:numCache>
            </c:numRef>
          </c:val>
          <c:smooth val="0"/>
          <c:extLst>
            <c:ext xmlns:c16="http://schemas.microsoft.com/office/drawing/2014/chart" uri="{C3380CC4-5D6E-409C-BE32-E72D297353CC}">
              <c16:uniqueId val="{0000003A-FEEB-468B-AE8B-AB56DB6424C2}"/>
            </c:ext>
          </c:extLst>
        </c:ser>
        <c:dLbls>
          <c:showLegendKey val="0"/>
          <c:showVal val="0"/>
          <c:showCatName val="0"/>
          <c:showSerName val="0"/>
          <c:showPercent val="0"/>
          <c:showBubbleSize val="0"/>
        </c:dLbls>
        <c:smooth val="0"/>
        <c:axId val="314661624"/>
        <c:axId val="315960720"/>
      </c:lineChart>
      <c:catAx>
        <c:axId val="314661624"/>
        <c:scaling>
          <c:orientation val="minMax"/>
        </c:scaling>
        <c:delete val="0"/>
        <c:axPos val="b"/>
        <c:numFmt formatCode="General" sourceLinked="1"/>
        <c:majorTickMark val="none"/>
        <c:minorTickMark val="in"/>
        <c:tickLblPos val="low"/>
        <c:spPr>
          <a:noFill/>
          <a:ln w="12700" cap="flat" cmpd="sng" algn="ctr">
            <a:solidFill>
              <a:schemeClr val="bg1">
                <a:lumMod val="75000"/>
              </a:schemeClr>
            </a:solidFill>
            <a:round/>
          </a:ln>
          <a:effectLst/>
        </c:spPr>
        <c:txPr>
          <a:bodyPr rot="0" spcFirstLastPara="1" vertOverflow="ellipsis" wrap="square" anchor="ctr" anchorCtr="0"/>
          <a:lstStyle/>
          <a:p>
            <a:pPr>
              <a:defRPr sz="1200" b="0" i="0" u="none" strike="noStrike" kern="1200" baseline="0">
                <a:solidFill>
                  <a:schemeClr val="tx1"/>
                </a:solidFill>
                <a:latin typeface="Franklin Gothic Book" panose="020B0503020102020204" pitchFamily="34" charset="0"/>
                <a:ea typeface="+mn-ea"/>
                <a:cs typeface="+mn-cs"/>
              </a:defRPr>
            </a:pPr>
            <a:endParaRPr lang="en-US"/>
          </a:p>
        </c:txPr>
        <c:crossAx val="315960720"/>
        <c:crosses val="autoZero"/>
        <c:auto val="1"/>
        <c:lblAlgn val="ctr"/>
        <c:lblOffset val="100"/>
        <c:tickLblSkip val="3"/>
        <c:tickMarkSkip val="4"/>
        <c:noMultiLvlLbl val="0"/>
      </c:catAx>
      <c:valAx>
        <c:axId val="315960720"/>
        <c:scaling>
          <c:orientation val="minMax"/>
        </c:scaling>
        <c:delete val="0"/>
        <c:axPos val="l"/>
        <c:majorGridlines>
          <c:spPr>
            <a:ln w="9525" cap="flat" cmpd="sng" algn="ctr">
              <a:solidFill>
                <a:schemeClr val="bg1">
                  <a:lumMod val="7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solidFill>
                <a:latin typeface="Franklin Gothic Book" panose="020B0503020102020204" pitchFamily="34" charset="0"/>
                <a:ea typeface="+mn-ea"/>
                <a:cs typeface="+mn-cs"/>
              </a:defRPr>
            </a:pPr>
            <a:endParaRPr lang="en-US"/>
          </a:p>
        </c:txPr>
        <c:crossAx val="31466162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Franklin Gothic Medium" panose="020B0603020102020204" pitchFamily="34" charset="0"/>
                <a:ea typeface="+mn-ea"/>
                <a:cs typeface="+mn-cs"/>
              </a:defRPr>
            </a:pPr>
            <a:r>
              <a:rPr lang="en-US" sz="1800" b="0">
                <a:solidFill>
                  <a:schemeClr val="tx1"/>
                </a:solidFill>
                <a:latin typeface="Franklin Gothic Medium" panose="020B0603020102020204" pitchFamily="34" charset="0"/>
              </a:rPr>
              <a:t>State Trends in Poverty, Deep Poverty, and TANF Cases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Franklin Gothic Medium" panose="020B0603020102020204" pitchFamily="34" charset="0"/>
              <a:ea typeface="+mn-ea"/>
              <a:cs typeface="+mn-cs"/>
            </a:defRPr>
          </a:pPr>
          <a:endParaRPr lang="en-US"/>
        </a:p>
      </c:txPr>
    </c:title>
    <c:autoTitleDeleted val="0"/>
    <c:plotArea>
      <c:layout>
        <c:manualLayout>
          <c:layoutTarget val="inner"/>
          <c:xMode val="edge"/>
          <c:yMode val="edge"/>
          <c:x val="0.13085922952181145"/>
          <c:y val="0.26557600416248212"/>
          <c:w val="0.82734226948426182"/>
          <c:h val="0.52192541391314828"/>
        </c:manualLayout>
      </c:layout>
      <c:lineChart>
        <c:grouping val="standard"/>
        <c:varyColors val="0"/>
        <c:ser>
          <c:idx val="0"/>
          <c:order val="0"/>
          <c:tx>
            <c:strRef>
              <c:f>'State Poverty Trends'!$C$30</c:f>
              <c:strCache>
                <c:ptCount val="1"/>
                <c:pt idx="0">
                  <c:v>Number of TANF Cases</c:v>
                </c:pt>
              </c:strCache>
            </c:strRef>
          </c:tx>
          <c:spPr>
            <a:ln w="34925" cap="rnd">
              <a:solidFill>
                <a:srgbClr val="FFC000"/>
              </a:solidFill>
              <a:round/>
            </a:ln>
            <a:effectLst/>
          </c:spPr>
          <c:marker>
            <c:symbol val="none"/>
          </c:marker>
          <c:cat>
            <c:numRef>
              <c:f>'State Poverty Trends'!$A$31:$A$59</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'State Poverty Trends'!$C$31:$C$59</c:f>
              <c:numCache>
                <c:formatCode>#,##0</c:formatCode>
                <c:ptCount val="29"/>
                <c:pt idx="0">
                  <c:v>92257.666666666672</c:v>
                </c:pt>
                <c:pt idx="1">
                  <c:v>90638.416666666672</c:v>
                </c:pt>
                <c:pt idx="2">
                  <c:v>87521.375</c:v>
                </c:pt>
                <c:pt idx="3">
                  <c:v>81500.416666666657</c:v>
                </c:pt>
                <c:pt idx="4">
                  <c:v>72746.666666666657</c:v>
                </c:pt>
                <c:pt idx="5">
                  <c:v>60430.791666666664</c:v>
                </c:pt>
                <c:pt idx="6">
                  <c:v>50094.583333333328</c:v>
                </c:pt>
                <c:pt idx="7">
                  <c:v>41528.666666666664</c:v>
                </c:pt>
                <c:pt idx="8">
                  <c:v>31205.833333333332</c:v>
                </c:pt>
                <c:pt idx="9">
                  <c:v>25751.833333333336</c:v>
                </c:pt>
                <c:pt idx="10">
                  <c:v>24038.416666666668</c:v>
                </c:pt>
                <c:pt idx="11">
                  <c:v>22924.75</c:v>
                </c:pt>
                <c:pt idx="12">
                  <c:v>20013.708333333332</c:v>
                </c:pt>
                <c:pt idx="13">
                  <c:v>16506.958333333332</c:v>
                </c:pt>
                <c:pt idx="14">
                  <c:v>13376.333333333334</c:v>
                </c:pt>
                <c:pt idx="15">
                  <c:v>11274.125</c:v>
                </c:pt>
                <c:pt idx="16">
                  <c:v>10955.541666666666</c:v>
                </c:pt>
                <c:pt idx="17">
                  <c:v>10706.916666666666</c:v>
                </c:pt>
                <c:pt idx="18">
                  <c:v>10899.291666666666</c:v>
                </c:pt>
                <c:pt idx="19">
                  <c:v>10897.041666666666</c:v>
                </c:pt>
                <c:pt idx="20">
                  <c:v>9957.9166666666661</c:v>
                </c:pt>
                <c:pt idx="21">
                  <c:v>8149.958333333333</c:v>
                </c:pt>
                <c:pt idx="22">
                  <c:v>6465.875</c:v>
                </c:pt>
                <c:pt idx="23">
                  <c:v>5629</c:v>
                </c:pt>
                <c:pt idx="24">
                  <c:v>5636.0416666666661</c:v>
                </c:pt>
                <c:pt idx="25">
                  <c:v>5669</c:v>
                </c:pt>
                <c:pt idx="26">
                  <c:v>5533.625</c:v>
                </c:pt>
                <c:pt idx="27">
                  <c:v>5090.333333333333</c:v>
                </c:pt>
                <c:pt idx="28">
                  <c:v>4355.5</c:v>
                </c:pt>
              </c:numCache>
            </c:numRef>
          </c:val>
          <c:smooth val="0"/>
          <c:extLst>
            <c:ext xmlns:c16="http://schemas.microsoft.com/office/drawing/2014/chart" uri="{C3380CC4-5D6E-409C-BE32-E72D297353CC}">
              <c16:uniqueId val="{00000000-CF22-44CA-A0E8-5EB7B2875A5D}"/>
            </c:ext>
          </c:extLst>
        </c:ser>
        <c:ser>
          <c:idx val="1"/>
          <c:order val="1"/>
          <c:tx>
            <c:strRef>
              <c:f>'State Poverty Trends'!$D$30</c:f>
              <c:strCache>
                <c:ptCount val="1"/>
                <c:pt idx="0">
                  <c:v>Number of Families with Children in Poverty</c:v>
                </c:pt>
              </c:strCache>
            </c:strRef>
          </c:tx>
          <c:spPr>
            <a:ln w="34925" cap="rnd">
              <a:solidFill>
                <a:schemeClr val="accent1"/>
              </a:solidFill>
              <a:round/>
            </a:ln>
            <a:effectLst/>
          </c:spPr>
          <c:marker>
            <c:symbol val="none"/>
          </c:marker>
          <c:cat>
            <c:numRef>
              <c:f>'State Poverty Trends'!$A$31:$A$59</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'State Poverty Trends'!$D$31:$D$59</c:f>
              <c:numCache>
                <c:formatCode>#,##0</c:formatCode>
                <c:ptCount val="29"/>
                <c:pt idx="0">
                  <c:v>176229.5</c:v>
                </c:pt>
                <c:pt idx="1">
                  <c:v>222239</c:v>
                </c:pt>
                <c:pt idx="2">
                  <c:v>208395.5</c:v>
                </c:pt>
                <c:pt idx="3">
                  <c:v>165391.5</c:v>
                </c:pt>
                <c:pt idx="4">
                  <c:v>151647</c:v>
                </c:pt>
                <c:pt idx="5">
                  <c:v>143858.5</c:v>
                </c:pt>
                <c:pt idx="6">
                  <c:v>142031</c:v>
                </c:pt>
                <c:pt idx="7">
                  <c:v>142343</c:v>
                </c:pt>
                <c:pt idx="8">
                  <c:v>138774</c:v>
                </c:pt>
                <c:pt idx="9">
                  <c:v>137974</c:v>
                </c:pt>
                <c:pt idx="10">
                  <c:v>138684.5</c:v>
                </c:pt>
                <c:pt idx="11">
                  <c:v>146789</c:v>
                </c:pt>
                <c:pt idx="12">
                  <c:v>132551</c:v>
                </c:pt>
                <c:pt idx="13">
                  <c:v>126972</c:v>
                </c:pt>
                <c:pt idx="14">
                  <c:v>130529</c:v>
                </c:pt>
                <c:pt idx="15">
                  <c:v>126197</c:v>
                </c:pt>
                <c:pt idx="16">
                  <c:v>127901</c:v>
                </c:pt>
                <c:pt idx="17">
                  <c:v>115051.5</c:v>
                </c:pt>
                <c:pt idx="18">
                  <c:v>128072</c:v>
                </c:pt>
                <c:pt idx="19">
                  <c:v>151522.5</c:v>
                </c:pt>
                <c:pt idx="20">
                  <c:v>148702</c:v>
                </c:pt>
                <c:pt idx="21">
                  <c:v>141898.5</c:v>
                </c:pt>
                <c:pt idx="22">
                  <c:v>158274.5</c:v>
                </c:pt>
                <c:pt idx="23">
                  <c:v>157241.5</c:v>
                </c:pt>
                <c:pt idx="24">
                  <c:v>133263</c:v>
                </c:pt>
                <c:pt idx="25">
                  <c:v>144305.5</c:v>
                </c:pt>
                <c:pt idx="26">
                  <c:v>142054</c:v>
                </c:pt>
                <c:pt idx="27">
                  <c:v>130769</c:v>
                </c:pt>
                <c:pt idx="28">
                  <c:v>114302</c:v>
                </c:pt>
              </c:numCache>
            </c:numRef>
          </c:val>
          <c:smooth val="0"/>
          <c:extLst>
            <c:ext xmlns:c16="http://schemas.microsoft.com/office/drawing/2014/chart" uri="{C3380CC4-5D6E-409C-BE32-E72D297353CC}">
              <c16:uniqueId val="{00000001-CF22-44CA-A0E8-5EB7B2875A5D}"/>
            </c:ext>
          </c:extLst>
        </c:ser>
        <c:ser>
          <c:idx val="2"/>
          <c:order val="2"/>
          <c:tx>
            <c:strRef>
              <c:f>'State Poverty Trends'!$E$30</c:f>
              <c:strCache>
                <c:ptCount val="1"/>
                <c:pt idx="0">
                  <c:v>Number of Families with Children in Deep Poverty</c:v>
                </c:pt>
              </c:strCache>
            </c:strRef>
          </c:tx>
          <c:spPr>
            <a:ln w="34925" cap="rnd">
              <a:solidFill>
                <a:schemeClr val="accent2"/>
              </a:solidFill>
              <a:round/>
            </a:ln>
            <a:effectLst/>
          </c:spPr>
          <c:marker>
            <c:symbol val="none"/>
          </c:marker>
          <c:cat>
            <c:numRef>
              <c:f>'State Poverty Trends'!$A$31:$A$59</c:f>
              <c:numCache>
                <c:formatCode>General</c:formatCode>
                <c:ptCount val="29"/>
                <c:pt idx="0">
                  <c:v>1992</c:v>
                </c:pt>
                <c:pt idx="1">
                  <c:v>1993</c:v>
                </c:pt>
                <c:pt idx="2">
                  <c:v>1994</c:v>
                </c:pt>
                <c:pt idx="3">
                  <c:v>1995</c:v>
                </c:pt>
                <c:pt idx="4">
                  <c:v>1996</c:v>
                </c:pt>
                <c:pt idx="5">
                  <c:v>1997</c:v>
                </c:pt>
                <c:pt idx="6">
                  <c:v>1998</c:v>
                </c:pt>
                <c:pt idx="7">
                  <c:v>1999</c:v>
                </c:pt>
                <c:pt idx="8">
                  <c:v>2000</c:v>
                </c:pt>
                <c:pt idx="9">
                  <c:v>2001</c:v>
                </c:pt>
                <c:pt idx="10">
                  <c:v>2002</c:v>
                </c:pt>
                <c:pt idx="11">
                  <c:v>2003</c:v>
                </c:pt>
                <c:pt idx="12">
                  <c:v>2004</c:v>
                </c:pt>
                <c:pt idx="13">
                  <c:v>2005</c:v>
                </c:pt>
                <c:pt idx="14">
                  <c:v>2006</c:v>
                </c:pt>
                <c:pt idx="15">
                  <c:v>2007</c:v>
                </c:pt>
                <c:pt idx="16">
                  <c:v>2008</c:v>
                </c:pt>
                <c:pt idx="17">
                  <c:v>2009</c:v>
                </c:pt>
                <c:pt idx="18">
                  <c:v>2010</c:v>
                </c:pt>
                <c:pt idx="19">
                  <c:v>2011</c:v>
                </c:pt>
                <c:pt idx="20">
                  <c:v>2012</c:v>
                </c:pt>
                <c:pt idx="21">
                  <c:v>2013</c:v>
                </c:pt>
                <c:pt idx="22">
                  <c:v>2014</c:v>
                </c:pt>
                <c:pt idx="23">
                  <c:v>2015</c:v>
                </c:pt>
                <c:pt idx="24">
                  <c:v>2016</c:v>
                </c:pt>
                <c:pt idx="25">
                  <c:v>2017</c:v>
                </c:pt>
                <c:pt idx="26">
                  <c:v>2018</c:v>
                </c:pt>
                <c:pt idx="27">
                  <c:v>2019</c:v>
                </c:pt>
                <c:pt idx="28">
                  <c:v>2020</c:v>
                </c:pt>
              </c:numCache>
            </c:numRef>
          </c:cat>
          <c:val>
            <c:numRef>
              <c:f>'State Poverty Trends'!$E$31:$E$59</c:f>
              <c:numCache>
                <c:formatCode>#,##0</c:formatCode>
                <c:ptCount val="29"/>
                <c:pt idx="0">
                  <c:v>96548.5</c:v>
                </c:pt>
                <c:pt idx="1">
                  <c:v>124039</c:v>
                </c:pt>
                <c:pt idx="2">
                  <c:v>105288</c:v>
                </c:pt>
                <c:pt idx="3">
                  <c:v>73591.5</c:v>
                </c:pt>
                <c:pt idx="4">
                  <c:v>69531.5</c:v>
                </c:pt>
                <c:pt idx="5">
                  <c:v>66286.5</c:v>
                </c:pt>
                <c:pt idx="6">
                  <c:v>62207</c:v>
                </c:pt>
                <c:pt idx="7">
                  <c:v>61098</c:v>
                </c:pt>
                <c:pt idx="8">
                  <c:v>52523</c:v>
                </c:pt>
                <c:pt idx="9">
                  <c:v>59263</c:v>
                </c:pt>
                <c:pt idx="10">
                  <c:v>78782.5</c:v>
                </c:pt>
                <c:pt idx="11">
                  <c:v>81807</c:v>
                </c:pt>
                <c:pt idx="12">
                  <c:v>66026</c:v>
                </c:pt>
                <c:pt idx="13">
                  <c:v>55307</c:v>
                </c:pt>
                <c:pt idx="14">
                  <c:v>55358</c:v>
                </c:pt>
                <c:pt idx="15">
                  <c:v>61315</c:v>
                </c:pt>
                <c:pt idx="16">
                  <c:v>59569</c:v>
                </c:pt>
                <c:pt idx="17">
                  <c:v>53354.5</c:v>
                </c:pt>
                <c:pt idx="18">
                  <c:v>70385.5</c:v>
                </c:pt>
                <c:pt idx="19">
                  <c:v>83604.5</c:v>
                </c:pt>
                <c:pt idx="20">
                  <c:v>69753.5</c:v>
                </c:pt>
                <c:pt idx="21">
                  <c:v>61739</c:v>
                </c:pt>
                <c:pt idx="22">
                  <c:v>74222</c:v>
                </c:pt>
                <c:pt idx="23">
                  <c:v>77825.5</c:v>
                </c:pt>
                <c:pt idx="24">
                  <c:v>69202.5</c:v>
                </c:pt>
                <c:pt idx="25">
                  <c:v>67100.5</c:v>
                </c:pt>
                <c:pt idx="26">
                  <c:v>66106</c:v>
                </c:pt>
                <c:pt idx="27">
                  <c:v>63099</c:v>
                </c:pt>
                <c:pt idx="28">
                  <c:v>57674.5</c:v>
                </c:pt>
              </c:numCache>
            </c:numRef>
          </c:val>
          <c:smooth val="0"/>
          <c:extLst>
            <c:ext xmlns:c16="http://schemas.microsoft.com/office/drawing/2014/chart" uri="{C3380CC4-5D6E-409C-BE32-E72D297353CC}">
              <c16:uniqueId val="{00000002-CF22-44CA-A0E8-5EB7B2875A5D}"/>
            </c:ext>
          </c:extLst>
        </c:ser>
        <c:dLbls>
          <c:showLegendKey val="0"/>
          <c:showVal val="0"/>
          <c:showCatName val="0"/>
          <c:showSerName val="0"/>
          <c:showPercent val="0"/>
          <c:showBubbleSize val="0"/>
        </c:dLbls>
        <c:smooth val="0"/>
        <c:axId val="315384120"/>
        <c:axId val="315384512"/>
      </c:lineChart>
      <c:catAx>
        <c:axId val="315384120"/>
        <c:scaling>
          <c:orientation val="minMax"/>
        </c:scaling>
        <c:delete val="0"/>
        <c:axPos val="b"/>
        <c:numFmt formatCode="@" sourceLinked="0"/>
        <c:majorTickMark val="in"/>
        <c:minorTickMark val="none"/>
        <c:tickLblPos val="nextTo"/>
        <c:spPr>
          <a:noFill/>
          <a:ln w="12700" cap="flat" cmpd="sng" algn="ctr">
            <a:solidFill>
              <a:schemeClr val="bg1">
                <a:lumMod val="75000"/>
              </a:schemeClr>
            </a:solidFill>
            <a:round/>
          </a:ln>
          <a:effectLst/>
        </c:spPr>
        <c:txPr>
          <a:bodyPr rot="0" spcFirstLastPara="1" vertOverflow="ellipsis" wrap="square" anchor="ctr" anchorCtr="1"/>
          <a:lstStyle/>
          <a:p>
            <a:pPr>
              <a:defRPr sz="12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315384512"/>
        <c:crosses val="autoZero"/>
        <c:auto val="0"/>
        <c:lblAlgn val="ctr"/>
        <c:lblOffset val="100"/>
        <c:tickLblSkip val="2"/>
        <c:tickMarkSkip val="4"/>
        <c:noMultiLvlLbl val="0"/>
      </c:catAx>
      <c:valAx>
        <c:axId val="3153845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Franklin Gothic Book" panose="020B0503020102020204" pitchFamily="34" charset="0"/>
                <a:ea typeface="+mn-ea"/>
                <a:cs typeface="+mn-cs"/>
              </a:defRPr>
            </a:pPr>
            <a:endParaRPr lang="en-US"/>
          </a:p>
        </c:txPr>
        <c:crossAx val="315384120"/>
        <c:crossesAt val="1"/>
        <c:crossBetween val="midCat"/>
      </c:valAx>
      <c:spPr>
        <a:noFill/>
        <a:ln>
          <a:noFill/>
        </a:ln>
        <a:effectLst/>
      </c:spPr>
    </c:plotArea>
    <c:legend>
      <c:legendPos val="t"/>
      <c:layout>
        <c:manualLayout>
          <c:xMode val="edge"/>
          <c:yMode val="edge"/>
          <c:x val="4.8371839177578514E-2"/>
          <c:y val="0.10180487990697389"/>
          <c:w val="0.91383480190098365"/>
          <c:h val="0.11773742761510954"/>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Franklin Gothic Book" panose="020B0503020102020204" pitchFamily="34" charset="0"/>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9525</xdr:colOff>
      <xdr:row>1</xdr:row>
      <xdr:rowOff>57150</xdr:rowOff>
    </xdr:from>
    <xdr:to>
      <xdr:col>14</xdr:col>
      <xdr:colOff>62865</xdr:colOff>
      <xdr:row>68</xdr:row>
      <xdr:rowOff>19050</xdr:rowOff>
    </xdr:to>
    <xdr:sp macro="" textlink="">
      <xdr:nvSpPr>
        <xdr:cNvPr id="13" name="TextBox 1">
          <a:extLst>
            <a:ext uri="{FF2B5EF4-FFF2-40B4-BE49-F238E27FC236}">
              <a16:creationId xmlns:a16="http://schemas.microsoft.com/office/drawing/2014/main" id="{00000000-0008-0000-0200-000002000000}"/>
            </a:ext>
          </a:extLst>
        </xdr:cNvPr>
        <xdr:cNvSpPr txBox="1"/>
      </xdr:nvSpPr>
      <xdr:spPr>
        <a:xfrm>
          <a:off x="590550" y="247650"/>
          <a:ext cx="7606665" cy="12725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Updated 1/7/2022</a:t>
          </a:r>
          <a:endParaRPr lang="en-US">
            <a:effectLst/>
          </a:endParaRPr>
        </a:p>
        <a:p>
          <a:r>
            <a:rPr lang="en-US" sz="1100" b="1">
              <a:solidFill>
                <a:schemeClr val="dk1"/>
              </a:solidFill>
              <a:effectLst/>
              <a:latin typeface="+mn-lt"/>
              <a:ea typeface="+mn-ea"/>
              <a:cs typeface="+mn-cs"/>
            </a:rPr>
            <a:t>Contents of this Excel file </a:t>
          </a:r>
          <a:endParaRPr lang="en-US">
            <a:effectLst/>
          </a:endParaRPr>
        </a:p>
        <a:p>
          <a:r>
            <a:rPr lang="en-US" sz="1100">
              <a:solidFill>
                <a:schemeClr val="dk1"/>
              </a:solidFill>
              <a:effectLst/>
              <a:latin typeface="+mn-lt"/>
              <a:ea typeface="+mn-ea"/>
              <a:cs typeface="+mn-cs"/>
            </a:rPr>
            <a:t>The blue tabs includes analysis of the national</a:t>
          </a:r>
          <a:r>
            <a:rPr lang="en-US" sz="1100" baseline="0">
              <a:solidFill>
                <a:schemeClr val="dk1"/>
              </a:solidFill>
              <a:effectLst/>
              <a:latin typeface="+mn-lt"/>
              <a:ea typeface="+mn-ea"/>
              <a:cs typeface="+mn-cs"/>
            </a:rPr>
            <a:t> and state</a:t>
          </a:r>
          <a:r>
            <a:rPr lang="en-US" sz="1100">
              <a:solidFill>
                <a:schemeClr val="dk1"/>
              </a:solidFill>
              <a:effectLst/>
              <a:latin typeface="+mn-lt"/>
              <a:ea typeface="+mn-ea"/>
              <a:cs typeface="+mn-cs"/>
            </a:rPr>
            <a:t> AFDC/TANF-to-poverty ratios for select years.</a:t>
          </a:r>
          <a:endParaRPr lang="en-US">
            <a:effectLst/>
          </a:endParaRPr>
        </a:p>
        <a:p>
          <a:pPr eaLnBrk="1" fontAlgn="auto" latinLnBrk="0" hangingPunct="1"/>
          <a:r>
            <a:rPr lang="en-US" sz="1100">
              <a:solidFill>
                <a:schemeClr val="dk1"/>
              </a:solidFill>
              <a:effectLst/>
              <a:latin typeface="+mn-lt"/>
              <a:ea typeface="+mn-ea"/>
              <a:cs typeface="+mn-cs"/>
            </a:rPr>
            <a:t>- The first blue tab includes the single-year estimates of the national</a:t>
          </a:r>
          <a:r>
            <a:rPr lang="en-US" sz="1100" baseline="0">
              <a:solidFill>
                <a:schemeClr val="dk1"/>
              </a:solidFill>
              <a:effectLst/>
              <a:latin typeface="+mn-lt"/>
              <a:ea typeface="+mn-ea"/>
              <a:cs typeface="+mn-cs"/>
            </a:rPr>
            <a:t> TANF-to-poverty r</a:t>
          </a:r>
          <a:r>
            <a:rPr lang="en-US" sz="1100">
              <a:solidFill>
                <a:schemeClr val="dk1"/>
              </a:solidFill>
              <a:effectLst/>
              <a:latin typeface="+mn-lt"/>
              <a:ea typeface="+mn-ea"/>
              <a:cs typeface="+mn-cs"/>
            </a:rPr>
            <a:t>atios.</a:t>
          </a:r>
          <a:endParaRPr lang="en-US">
            <a:effectLst/>
          </a:endParaRPr>
        </a:p>
        <a:p>
          <a:r>
            <a:rPr lang="en-US" sz="1100">
              <a:solidFill>
                <a:schemeClr val="dk1"/>
              </a:solidFill>
              <a:effectLst/>
              <a:latin typeface="+mn-lt"/>
              <a:ea typeface="+mn-ea"/>
              <a:cs typeface="+mn-cs"/>
            </a:rPr>
            <a:t>- The second tab includes a line graph showing the trend in the state ratios since 1979-80</a:t>
          </a:r>
          <a:r>
            <a:rPr lang="en-US" sz="1100" baseline="0">
              <a:solidFill>
                <a:schemeClr val="dk1"/>
              </a:solidFill>
              <a:effectLst/>
              <a:latin typeface="+mn-lt"/>
              <a:ea typeface="+mn-ea"/>
              <a:cs typeface="+mn-cs"/>
            </a:rPr>
            <a:t> under</a:t>
          </a:r>
          <a:r>
            <a:rPr lang="en-US" sz="1100">
              <a:solidFill>
                <a:schemeClr val="dk1"/>
              </a:solidFill>
              <a:effectLst/>
              <a:latin typeface="+mn-lt"/>
              <a:ea typeface="+mn-ea"/>
              <a:cs typeface="+mn-cs"/>
            </a:rPr>
            <a:t> Aid to Families with Dependent Children (AFDC), TANF’s predecessor.  A user can cycle through the different state graphs by using the drop-down menu in cell B-24. </a:t>
          </a:r>
          <a:endParaRPr lang="en-US">
            <a:effectLst/>
          </a:endParaRPr>
        </a:p>
        <a:p>
          <a:pPr eaLnBrk="1" fontAlgn="auto" latinLnBrk="0" hangingPunct="1"/>
          <a:r>
            <a:rPr lang="en-US" sz="1100">
              <a:solidFill>
                <a:schemeClr val="dk1"/>
              </a:solidFill>
              <a:effectLst/>
              <a:latin typeface="+mn-lt"/>
              <a:ea typeface="+mn-ea"/>
              <a:cs typeface="+mn-cs"/>
            </a:rPr>
            <a:t>- The third blue tab</a:t>
          </a:r>
          <a:r>
            <a:rPr lang="en-US" sz="1100" baseline="0">
              <a:solidFill>
                <a:schemeClr val="dk1"/>
              </a:solidFill>
              <a:effectLst/>
              <a:latin typeface="+mn-lt"/>
              <a:ea typeface="+mn-ea"/>
              <a:cs typeface="+mn-cs"/>
            </a:rPr>
            <a:t> is</a:t>
          </a:r>
          <a:r>
            <a:rPr lang="en-US" sz="1100">
              <a:solidFill>
                <a:schemeClr val="dk1"/>
              </a:solidFill>
              <a:effectLst/>
              <a:latin typeface="+mn-lt"/>
              <a:ea typeface="+mn-ea"/>
              <a:cs typeface="+mn-cs"/>
            </a:rPr>
            <a:t> the state-level</a:t>
          </a:r>
          <a:r>
            <a:rPr lang="en-US" sz="1100" baseline="0">
              <a:solidFill>
                <a:schemeClr val="dk1"/>
              </a:solidFill>
              <a:effectLst/>
              <a:latin typeface="+mn-lt"/>
              <a:ea typeface="+mn-ea"/>
              <a:cs typeface="+mn-cs"/>
            </a:rPr>
            <a:t> poverty and caseload trends.</a:t>
          </a:r>
          <a:r>
            <a:rPr lang="en-US" sz="1100">
              <a:solidFill>
                <a:schemeClr val="dk1"/>
              </a:solidFill>
              <a:effectLst/>
              <a:latin typeface="+mn-lt"/>
              <a:ea typeface="+mn-ea"/>
              <a:cs typeface="+mn-cs"/>
            </a:rPr>
            <a:t> </a:t>
          </a:r>
          <a:endParaRPr lang="en-US">
            <a:effectLst/>
          </a:endParaRPr>
        </a:p>
        <a:p>
          <a:pPr eaLnBrk="1" fontAlgn="auto" latinLnBrk="0" hangingPunct="1"/>
          <a:r>
            <a:rPr lang="en-US" sz="1100">
              <a:solidFill>
                <a:schemeClr val="dk1"/>
              </a:solidFill>
              <a:effectLst/>
              <a:latin typeface="+mn-lt"/>
              <a:ea typeface="+mn-ea"/>
              <a:cs typeface="+mn-cs"/>
            </a:rPr>
            <a:t>- The fourth</a:t>
          </a:r>
          <a:r>
            <a:rPr lang="en-US" sz="1100" baseline="0">
              <a:solidFill>
                <a:schemeClr val="dk1"/>
              </a:solidFill>
              <a:effectLst/>
              <a:latin typeface="+mn-lt"/>
              <a:ea typeface="+mn-ea"/>
              <a:cs typeface="+mn-cs"/>
            </a:rPr>
            <a:t> blue tab is a 50-state table of AFDC/TANF-to-poverty ratios from 1978-1979 to 2017-2018.</a:t>
          </a:r>
          <a:endParaRPr lang="en-US">
            <a:effectLst/>
          </a:endParaRPr>
        </a:p>
        <a:p>
          <a:r>
            <a:rPr lang="en-US" sz="1100">
              <a:solidFill>
                <a:schemeClr val="dk1"/>
              </a:solidFill>
              <a:effectLst/>
              <a:latin typeface="+mn-lt"/>
              <a:ea typeface="+mn-ea"/>
              <a:cs typeface="+mn-cs"/>
            </a:rPr>
            <a:t>Please note that the state poverty data and ratios are always presented using two-year averages (for explanation, see methodology below).</a:t>
          </a:r>
          <a:br>
            <a:rPr lang="en-US" sz="1100">
              <a:solidFill>
                <a:schemeClr val="dk1"/>
              </a:solidFill>
              <a:effectLst/>
              <a:latin typeface="+mn-lt"/>
              <a:ea typeface="+mn-ea"/>
              <a:cs typeface="+mn-cs"/>
            </a:rPr>
          </a:br>
          <a:endParaRPr lang="en-US">
            <a:effectLst/>
          </a:endParaRPr>
        </a:p>
        <a:p>
          <a:r>
            <a:rPr lang="en-US" sz="1100">
              <a:solidFill>
                <a:schemeClr val="dk1"/>
              </a:solidFill>
              <a:effectLst/>
              <a:latin typeface="+mn-lt"/>
              <a:ea typeface="+mn-ea"/>
              <a:cs typeface="+mn-cs"/>
            </a:rPr>
            <a:t>The grey tabs are the raw poverty and TANF caseload data. </a:t>
          </a:r>
          <a:endParaRPr lang="en-US">
            <a:effectLst/>
          </a:endParaRPr>
        </a:p>
        <a:p>
          <a:r>
            <a:rPr lang="en-US" sz="1100">
              <a:solidFill>
                <a:schemeClr val="dk1"/>
              </a:solidFill>
              <a:effectLst/>
              <a:latin typeface="+mn-lt"/>
              <a:ea typeface="+mn-ea"/>
              <a:cs typeface="+mn-cs"/>
            </a:rPr>
            <a:t>- The first grey tab includes the number of families with children in poverty, </a:t>
          </a:r>
          <a:r>
            <a:rPr lang="en-US" sz="1100" baseline="0">
              <a:solidFill>
                <a:schemeClr val="dk1"/>
              </a:solidFill>
              <a:effectLst/>
              <a:latin typeface="+mn-lt"/>
              <a:ea typeface="+mn-ea"/>
              <a:cs typeface="+mn-cs"/>
            </a:rPr>
            <a:t>calculated </a:t>
          </a:r>
          <a:r>
            <a:rPr lang="en-US" sz="1100">
              <a:solidFill>
                <a:schemeClr val="dk1"/>
              </a:solidFill>
              <a:effectLst/>
              <a:latin typeface="+mn-lt"/>
              <a:ea typeface="+mn-ea"/>
              <a:cs typeface="+mn-cs"/>
            </a:rPr>
            <a:t>using two-year</a:t>
          </a:r>
          <a:r>
            <a:rPr lang="en-US" sz="1100" baseline="0">
              <a:solidFill>
                <a:schemeClr val="dk1"/>
              </a:solidFill>
              <a:effectLst/>
              <a:latin typeface="+mn-lt"/>
              <a:ea typeface="+mn-ea"/>
              <a:cs typeface="+mn-cs"/>
            </a:rPr>
            <a:t> estimates.</a:t>
          </a:r>
          <a:endParaRPr lang="en-US">
            <a:effectLst/>
          </a:endParaRPr>
        </a:p>
        <a:p>
          <a:pPr eaLnBrk="1" fontAlgn="auto" latinLnBrk="0" hangingPunct="1"/>
          <a:r>
            <a:rPr lang="en-US" sz="1100">
              <a:solidFill>
                <a:schemeClr val="dk1"/>
              </a:solidFill>
              <a:effectLst/>
              <a:latin typeface="+mn-lt"/>
              <a:ea typeface="+mn-ea"/>
              <a:cs typeface="+mn-cs"/>
            </a:rPr>
            <a:t>- The second grey tab includes the number of families with children in</a:t>
          </a:r>
          <a:r>
            <a:rPr lang="en-US" sz="1100" baseline="0">
              <a:solidFill>
                <a:schemeClr val="dk1"/>
              </a:solidFill>
              <a:effectLst/>
              <a:latin typeface="+mn-lt"/>
              <a:ea typeface="+mn-ea"/>
              <a:cs typeface="+mn-cs"/>
            </a:rPr>
            <a:t> deep </a:t>
          </a:r>
          <a:r>
            <a:rPr lang="en-US" sz="1100">
              <a:solidFill>
                <a:schemeClr val="dk1"/>
              </a:solidFill>
              <a:effectLst/>
              <a:latin typeface="+mn-lt"/>
              <a:ea typeface="+mn-ea"/>
              <a:cs typeface="+mn-cs"/>
            </a:rPr>
            <a:t>poverty, </a:t>
          </a:r>
          <a:r>
            <a:rPr lang="en-US" sz="1100" baseline="0">
              <a:solidFill>
                <a:schemeClr val="dk1"/>
              </a:solidFill>
              <a:effectLst/>
              <a:latin typeface="+mn-lt"/>
              <a:ea typeface="+mn-ea"/>
              <a:cs typeface="+mn-cs"/>
            </a:rPr>
            <a:t>calculated </a:t>
          </a:r>
          <a:r>
            <a:rPr lang="en-US" sz="1100">
              <a:solidFill>
                <a:schemeClr val="dk1"/>
              </a:solidFill>
              <a:effectLst/>
              <a:latin typeface="+mn-lt"/>
              <a:ea typeface="+mn-ea"/>
              <a:cs typeface="+mn-cs"/>
            </a:rPr>
            <a:t>using two-year</a:t>
          </a:r>
          <a:r>
            <a:rPr lang="en-US" sz="1100" baseline="0">
              <a:solidFill>
                <a:schemeClr val="dk1"/>
              </a:solidFill>
              <a:effectLst/>
              <a:latin typeface="+mn-lt"/>
              <a:ea typeface="+mn-ea"/>
              <a:cs typeface="+mn-cs"/>
            </a:rPr>
            <a:t> estimates.</a:t>
          </a:r>
          <a:endParaRPr lang="en-US">
            <a:effectLst/>
          </a:endParaRPr>
        </a:p>
        <a:p>
          <a:r>
            <a:rPr lang="en-US" sz="1100">
              <a:solidFill>
                <a:schemeClr val="dk1"/>
              </a:solidFill>
              <a:effectLst/>
              <a:latin typeface="+mn-lt"/>
              <a:ea typeface="+mn-ea"/>
              <a:cs typeface="+mn-cs"/>
            </a:rPr>
            <a:t>- The third grey tab includes the number of cases on AFDC and TANF, again,</a:t>
          </a:r>
          <a:r>
            <a:rPr lang="en-US" sz="1100" baseline="0">
              <a:solidFill>
                <a:schemeClr val="dk1"/>
              </a:solidFill>
              <a:effectLst/>
              <a:latin typeface="+mn-lt"/>
              <a:ea typeface="+mn-ea"/>
              <a:cs typeface="+mn-cs"/>
            </a:rPr>
            <a:t> calculated using</a:t>
          </a:r>
          <a:r>
            <a:rPr lang="en-US" sz="1100">
              <a:solidFill>
                <a:schemeClr val="dk1"/>
              </a:solidFill>
              <a:effectLst/>
              <a:latin typeface="+mn-lt"/>
              <a:ea typeface="+mn-ea"/>
              <a:cs typeface="+mn-cs"/>
            </a:rPr>
            <a:t> two-year estimates.</a:t>
          </a:r>
          <a:endParaRPr lang="en-US">
            <a:effectLst/>
          </a:endParaRPr>
        </a:p>
        <a:p>
          <a:r>
            <a:rPr lang="en-US" sz="1100">
              <a:solidFill>
                <a:schemeClr val="dk1"/>
              </a:solidFill>
              <a:effectLst/>
              <a:latin typeface="+mn-lt"/>
              <a:ea typeface="+mn-ea"/>
              <a:cs typeface="+mn-cs"/>
            </a:rPr>
            <a:t> </a:t>
          </a:r>
          <a:endParaRPr lang="en-US">
            <a:effectLst/>
          </a:endParaRPr>
        </a:p>
        <a:p>
          <a:r>
            <a:rPr lang="en-US" sz="1100" i="1">
              <a:solidFill>
                <a:schemeClr val="dk1"/>
              </a:solidFill>
              <a:effectLst/>
              <a:latin typeface="+mn-lt"/>
              <a:ea typeface="+mn-ea"/>
              <a:cs typeface="+mn-cs"/>
            </a:rPr>
            <a:t>Below you can find an explanation of the methodology we used in creating the TANF-to-poverty ratios.</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TANF caseload data</a:t>
          </a:r>
          <a:endParaRPr lang="en-US">
            <a:effectLst/>
          </a:endParaRPr>
        </a:p>
        <a:p>
          <a:r>
            <a:rPr lang="en-US" sz="1100">
              <a:solidFill>
                <a:schemeClr val="dk1"/>
              </a:solidFill>
              <a:effectLst/>
              <a:latin typeface="+mn-lt"/>
              <a:ea typeface="+mn-ea"/>
              <a:cs typeface="+mn-cs"/>
            </a:rPr>
            <a:t>This analysis uses caseload data collected directly from the states rather than the official data reported by the U.S. Department of Health and Human Services (HHS) in order to more consistently reflect the number of families with children receiving cash welfare in each state over time. These data differ from the official HHS TANF data in several important ways. First, they include cases in solely state-funded programs. In most cases, these families had been in state TANF programs but were shifted to a state program after passage of the Deficit Reduction Act of 2005 (DRA). These cases are not included in the data maintained by HHS. Second, unlike the HHS data, these data exclude cases in worker-supplement programs, which provide cash payments to working families for a set period of time. These programs also were created after the passage of the DRA. Because these supplements make additional families eligible (or make current recipients eligible for a longer period of time), they result in increasing the TANF caseloads that states report to HHS.  Often, states provide a very small cash grant to these families — as little as $8 to $10 per month.  The main purpose of these small grants is to increase the percentage of TANF families who are meeting their work participation requirement and hence to help states meet their work</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participation rate requirement.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Data on the number families with children in poverty data</a:t>
          </a:r>
          <a:endParaRPr lang="en-US">
            <a:effectLst/>
          </a:endParaRPr>
        </a:p>
        <a:p>
          <a:r>
            <a:rPr lang="en-US" sz="1100">
              <a:solidFill>
                <a:schemeClr val="dk1"/>
              </a:solidFill>
              <a:effectLst/>
              <a:latin typeface="+mn-lt"/>
              <a:ea typeface="+mn-ea"/>
              <a:cs typeface="+mn-cs"/>
            </a:rPr>
            <a:t>The number of families with children in poverty was calculated using Current Population Survey (CPS) data and the official Census poverty thresholds.  We counted related subfamilies and primary families in a single household as one family but counted and determined the poverty status of unrelated subfamilies separately. </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 CPS has one advantage and one disadvantage relative to the American Community Survey (ACS): The CPS allows us to extend our analyses back several decades, while the ACS has published data going back only to 2005. However, unlike the ACS, </a:t>
          </a:r>
          <a:r>
            <a:rPr lang="en-US" sz="1100" b="0">
              <a:solidFill>
                <a:schemeClr val="dk1"/>
              </a:solidFill>
              <a:effectLst/>
              <a:latin typeface="+mn-lt"/>
              <a:ea typeface="+mn-ea"/>
              <a:cs typeface="+mn-cs"/>
            </a:rPr>
            <a:t>CPS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does not provide the best state estimates of families in poverty, particularly in states with small populations. To address the latter issue, two years of CPS data were merged to improve reliability for state estimates. </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Ratio of families on TANF to families in poverty</a:t>
          </a:r>
          <a:endParaRPr lang="en-US">
            <a:effectLst/>
          </a:endParaRPr>
        </a:p>
        <a:p>
          <a:r>
            <a:rPr lang="en-US" sz="1100">
              <a:solidFill>
                <a:schemeClr val="dk1"/>
              </a:solidFill>
              <a:effectLst/>
              <a:latin typeface="+mn-lt"/>
              <a:ea typeface="+mn-ea"/>
              <a:cs typeface="+mn-cs"/>
            </a:rPr>
            <a:t>Ratios are calculated by dividing the number of TANF cases (based on administrative data from HHS or, since late 2006, data collected from states by CBPP) by the number of families with children in poverty (CPS data). We use two-year averages for these calculations to improve reliability, per the discussion on two-year estimates on state poverty above.</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These ratios should not be interpreted as the percentage of families with children in poverty served by TANF because the number of families on TANF is not a perfect subset of the number of families in poverty. It is possible for a family above poverty to receive TANF benefits, for example — because some families may be poor in the months they receive TANF assistance but have higher incomes the remainder of the year; or because states may encourage work by permitting partial TANF benefits to continue for certain families who obtain earnings that put their total annual income slightly above the poverty line; or because in some households, large extended families may contain more than one eligible TANF case unit.  For these reasons, it’s possible for a state to have more than 100 TANF families for every 100 families with children in poverty.</a:t>
          </a:r>
          <a:endParaRPr lang="en-US">
            <a:effectLst/>
          </a:endParaRPr>
        </a:p>
        <a:p>
          <a:r>
            <a:rPr lang="en-US" b="0">
              <a:effectLst/>
            </a:rPr>
            <a:t>_________________________</a:t>
          </a:r>
        </a:p>
        <a:p>
          <a:r>
            <a:rPr lang="en-US" b="1">
              <a:effectLst/>
            </a:rPr>
            <a:t>Updating this workbook</a:t>
          </a:r>
          <a:br>
            <a:rPr lang="en-US">
              <a:effectLst/>
            </a:rPr>
          </a:br>
          <a:r>
            <a:rPr lang="en-US">
              <a:effectLst/>
            </a:rPr>
            <a:t>Copy data from the Primary TPR</a:t>
          </a:r>
          <a:r>
            <a:rPr lang="en-US" baseline="0">
              <a:effectLst/>
            </a:rPr>
            <a:t> analysis spreadsheet into the following sheets:</a:t>
          </a:r>
        </a:p>
        <a:p>
          <a:pPr lvl="1"/>
          <a:r>
            <a:rPr lang="en-US" baseline="0">
              <a:effectLst/>
            </a:rPr>
            <a:t>Poverty (2 yr)</a:t>
          </a:r>
        </a:p>
        <a:p>
          <a:pPr lvl="1"/>
          <a:r>
            <a:rPr lang="en-US" baseline="0">
              <a:effectLst/>
            </a:rPr>
            <a:t>Deep Poverty (2 yr)</a:t>
          </a:r>
        </a:p>
        <a:p>
          <a:pPr lvl="1"/>
          <a:r>
            <a:rPr lang="en-US" baseline="0">
              <a:effectLst/>
            </a:rPr>
            <a:t>TANF Cases (2 yr)</a:t>
          </a:r>
        </a:p>
        <a:p>
          <a:pPr lvl="1"/>
          <a:r>
            <a:rPr lang="en-US" baseline="0">
              <a:effectLst/>
            </a:rPr>
            <a:t>50-State Ratios 1979-[year]</a:t>
          </a:r>
        </a:p>
        <a:p>
          <a:pPr lvl="1"/>
          <a:r>
            <a:rPr lang="en-US" baseline="0">
              <a:effectLst/>
            </a:rPr>
            <a:t>National Single-Year TPR</a:t>
          </a:r>
        </a:p>
        <a:p>
          <a:pPr lvl="0"/>
          <a:endParaRPr lang="en-US" baseline="0">
            <a:effectLst/>
          </a:endParaRPr>
        </a:p>
        <a:p>
          <a:pPr lvl="0"/>
          <a:r>
            <a:rPr lang="en-US" baseline="0">
              <a:effectLst/>
            </a:rPr>
            <a:t>To add the most recent year's data to State TPR, 2-year avg and State Poverty Trends, just select the row of last year's data and click and drag down with the square at the bottom right of the selected cells to fill a new row with data.</a:t>
          </a:r>
        </a:p>
        <a:p>
          <a:pPr lvl="0"/>
          <a:endParaRPr lang="en-US" baseline="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n-US" baseline="0">
              <a:effectLst/>
            </a:rPr>
            <a:t>To update the graphs, right click on the graph, "Select Data..." Select each data series under "Legend Series" and click Edit for each. Edit the "Series values" selection to include the new row of data for the current year. Do the same for the "Horizontal (Category) Axis Labels." Alternatively, select one of the lines on the graph and click and drag to extend the selection area to include the new row of data. </a:t>
          </a:r>
          <a:r>
            <a:rPr lang="en-US" sz="1100">
              <a:solidFill>
                <a:schemeClr val="dk1"/>
              </a:solidFill>
              <a:effectLst/>
              <a:latin typeface="+mn-lt"/>
              <a:ea typeface="+mn-ea"/>
              <a:cs typeface="+mn-cs"/>
            </a:rPr>
            <a:t>To adjust the color of the two-tone AFDC/TANF lines, select the last data point in the line by clicking on the end of the line twice, then edit the color of the line section in Format - Shape Outline.</a:t>
          </a:r>
          <a:endParaRPr lang="en-US">
            <a:effectLst/>
          </a:endParaRPr>
        </a:p>
        <a:p>
          <a:pPr lvl="0"/>
          <a:endParaRPr lang="en-US">
            <a:effectLst/>
          </a:endParaRPr>
        </a:p>
        <a:p>
          <a:r>
            <a:rPr lang="en-US" sz="1100">
              <a:solidFill>
                <a:schemeClr val="dk1"/>
              </a:solidFill>
              <a:effectLst/>
              <a:latin typeface="+mn-lt"/>
              <a:ea typeface="+mn-ea"/>
              <a:cs typeface="+mn-cs"/>
            </a:rPr>
            <a:t> </a:t>
          </a:r>
          <a:endParaRPr lang="en-US">
            <a:effectLs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605789</xdr:colOff>
      <xdr:row>0</xdr:row>
      <xdr:rowOff>186690</xdr:rowOff>
    </xdr:from>
    <xdr:to>
      <xdr:col>7</xdr:col>
      <xdr:colOff>238124</xdr:colOff>
      <xdr:row>25</xdr:row>
      <xdr:rowOff>26670</xdr:rowOff>
    </xdr:to>
    <xdr:graphicFrame macro="">
      <xdr:nvGraphicFramePr>
        <xdr:cNvPr id="3" name="Chart 2">
          <a:extLst>
            <a:ext uri="{FF2B5EF4-FFF2-40B4-BE49-F238E27FC236}">
              <a16:creationId xmlns:a16="http://schemas.microsoft.com/office/drawing/2014/main" id="{C427542A-8CCD-4372-A5E7-8A3A368361F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0.29413</cdr:x>
      <cdr:y>0.14948</cdr:y>
    </cdr:from>
    <cdr:to>
      <cdr:x>0.33856</cdr:x>
      <cdr:y>0.14948</cdr:y>
    </cdr:to>
    <cdr:cxnSp macro="">
      <cdr:nvCxnSpPr>
        <cdr:cNvPr id="3" name="Straight Connector 2">
          <a:extLst xmlns:a="http://schemas.openxmlformats.org/drawingml/2006/main">
            <a:ext uri="{FF2B5EF4-FFF2-40B4-BE49-F238E27FC236}">
              <a16:creationId xmlns:a16="http://schemas.microsoft.com/office/drawing/2014/main" id="{CC132AB2-197B-4F1F-BD5A-77EC4F0DD6DA}"/>
            </a:ext>
          </a:extLst>
        </cdr:cNvPr>
        <cdr:cNvCxnSpPr/>
      </cdr:nvCxnSpPr>
      <cdr:spPr>
        <a:xfrm xmlns:a="http://schemas.openxmlformats.org/drawingml/2006/main">
          <a:off x="1975711" y="660660"/>
          <a:ext cx="298438" cy="0"/>
        </a:xfrm>
        <a:prstGeom xmlns:a="http://schemas.openxmlformats.org/drawingml/2006/main" prst="line">
          <a:avLst/>
        </a:prstGeom>
        <a:ln xmlns:a="http://schemas.openxmlformats.org/drawingml/2006/main" w="28575">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0.53371</cdr:x>
      <cdr:y>0.15052</cdr:y>
    </cdr:from>
    <cdr:to>
      <cdr:x>0.57813</cdr:x>
      <cdr:y>0.15052</cdr:y>
    </cdr:to>
    <cdr:cxnSp macro="">
      <cdr:nvCxnSpPr>
        <cdr:cNvPr id="4" name="Straight Connector 3">
          <a:extLst xmlns:a="http://schemas.openxmlformats.org/drawingml/2006/main">
            <a:ext uri="{FF2B5EF4-FFF2-40B4-BE49-F238E27FC236}">
              <a16:creationId xmlns:a16="http://schemas.microsoft.com/office/drawing/2014/main" id="{D2CE1125-4EB3-4C09-8D86-F0E2C21E1CA8}"/>
            </a:ext>
          </a:extLst>
        </cdr:cNvPr>
        <cdr:cNvCxnSpPr/>
      </cdr:nvCxnSpPr>
      <cdr:spPr>
        <a:xfrm xmlns:a="http://schemas.openxmlformats.org/drawingml/2006/main">
          <a:off x="3584916" y="665238"/>
          <a:ext cx="298371" cy="0"/>
        </a:xfrm>
        <a:prstGeom xmlns:a="http://schemas.openxmlformats.org/drawingml/2006/main" prst="line">
          <a:avLst/>
        </a:prstGeom>
        <a:ln xmlns:a="http://schemas.openxmlformats.org/drawingml/2006/main" w="28575">
          <a:solidFill>
            <a:srgbClr val="C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0.33381</cdr:x>
      <cdr:y>0.1143</cdr:y>
    </cdr:from>
    <cdr:to>
      <cdr:x>0.49002</cdr:x>
      <cdr:y>0.18674</cdr:y>
    </cdr:to>
    <cdr:sp macro="" textlink="">
      <cdr:nvSpPr>
        <cdr:cNvPr id="5" name="TextBox 4">
          <a:extLst xmlns:a="http://schemas.openxmlformats.org/drawingml/2006/main">
            <a:ext uri="{FF2B5EF4-FFF2-40B4-BE49-F238E27FC236}">
              <a16:creationId xmlns:a16="http://schemas.microsoft.com/office/drawing/2014/main" id="{07E19F27-B465-4DC6-9963-39648AF44EC2}"/>
            </a:ext>
          </a:extLst>
        </cdr:cNvPr>
        <cdr:cNvSpPr txBox="1"/>
      </cdr:nvSpPr>
      <cdr:spPr>
        <a:xfrm xmlns:a="http://schemas.openxmlformats.org/drawingml/2006/main">
          <a:off x="2242192" y="505179"/>
          <a:ext cx="1049267" cy="32015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Franklin Gothic Book" panose="020B0503020102020204" pitchFamily="34" charset="0"/>
            </a:rPr>
            <a:t>AFDC Ratios</a:t>
          </a:r>
        </a:p>
      </cdr:txBody>
    </cdr:sp>
  </cdr:relSizeAnchor>
  <cdr:relSizeAnchor xmlns:cdr="http://schemas.openxmlformats.org/drawingml/2006/chartDrawing">
    <cdr:from>
      <cdr:x>0.56923</cdr:x>
      <cdr:y>0.1112</cdr:y>
    </cdr:from>
    <cdr:to>
      <cdr:x>0.72973</cdr:x>
      <cdr:y>0.18778</cdr:y>
    </cdr:to>
    <cdr:sp macro="" textlink="">
      <cdr:nvSpPr>
        <cdr:cNvPr id="6" name="TextBox 5">
          <a:extLst xmlns:a="http://schemas.openxmlformats.org/drawingml/2006/main">
            <a:ext uri="{FF2B5EF4-FFF2-40B4-BE49-F238E27FC236}">
              <a16:creationId xmlns:a16="http://schemas.microsoft.com/office/drawing/2014/main" id="{AAC48507-1B28-4D5B-828D-DC1FE8F6256F}"/>
            </a:ext>
          </a:extLst>
        </cdr:cNvPr>
        <cdr:cNvSpPr txBox="1"/>
      </cdr:nvSpPr>
      <cdr:spPr>
        <a:xfrm xmlns:a="http://schemas.openxmlformats.org/drawingml/2006/main">
          <a:off x="3823566" y="491467"/>
          <a:ext cx="1078084" cy="338453"/>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US" sz="1400">
              <a:latin typeface="Franklin Gothic Book" panose="020B0503020102020204" pitchFamily="34" charset="0"/>
            </a:rPr>
            <a:t>TANF Ratios</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561974</xdr:colOff>
      <xdr:row>1</xdr:row>
      <xdr:rowOff>129117</xdr:rowOff>
    </xdr:from>
    <xdr:to>
      <xdr:col>8</xdr:col>
      <xdr:colOff>361950</xdr:colOff>
      <xdr:row>25</xdr:row>
      <xdr:rowOff>137161</xdr:rowOff>
    </xdr:to>
    <xdr:graphicFrame macro="">
      <xdr:nvGraphicFramePr>
        <xdr:cNvPr id="14" name="Chart 2">
          <a:extLst>
            <a:ext uri="{FF2B5EF4-FFF2-40B4-BE49-F238E27FC236}">
              <a16:creationId xmlns:a16="http://schemas.microsoft.com/office/drawing/2014/main" id="{71C674F6-A971-4DE0-B7C9-91778DFC0B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719666</xdr:colOff>
      <xdr:row>1</xdr:row>
      <xdr:rowOff>50801</xdr:rowOff>
    </xdr:from>
    <xdr:to>
      <xdr:col>5</xdr:col>
      <xdr:colOff>440267</xdr:colOff>
      <xdr:row>3</xdr:row>
      <xdr:rowOff>16934</xdr:rowOff>
    </xdr:to>
    <xdr:sp macro="" textlink="">
      <xdr:nvSpPr>
        <xdr:cNvPr id="10" name="TextBox 9">
          <a:extLst>
            <a:ext uri="{FF2B5EF4-FFF2-40B4-BE49-F238E27FC236}">
              <a16:creationId xmlns:a16="http://schemas.microsoft.com/office/drawing/2014/main" id="{D73CF271-8E8E-48B0-B2C0-BED8662AD6D9}"/>
            </a:ext>
          </a:extLst>
        </xdr:cNvPr>
        <xdr:cNvSpPr txBox="1"/>
      </xdr:nvSpPr>
      <xdr:spPr>
        <a:xfrm>
          <a:off x="1413933" y="431801"/>
          <a:ext cx="4605867" cy="3386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ysClr val="windowText" lastClr="000000"/>
              </a:solidFill>
              <a:latin typeface="Franklin Gothic Book" panose="020B0503020102020204" pitchFamily="34" charset="0"/>
            </a:rPr>
            <a:t>State AFDC/TANF-to-Poverty</a:t>
          </a:r>
          <a:r>
            <a:rPr lang="en-US" sz="1600" b="1" baseline="0">
              <a:solidFill>
                <a:sysClr val="windowText" lastClr="000000"/>
              </a:solidFill>
              <a:latin typeface="Franklin Gothic Book" panose="020B0503020102020204" pitchFamily="34" charset="0"/>
            </a:rPr>
            <a:t> Ratios over Time</a:t>
          </a:r>
          <a:endParaRPr lang="en-US" sz="1600" b="1">
            <a:solidFill>
              <a:sysClr val="windowText" lastClr="000000"/>
            </a:solidFill>
            <a:latin typeface="Franklin Gothic Book" panose="020B0503020102020204" pitchFamily="34" charset="0"/>
          </a:endParaRPr>
        </a:p>
      </xdr:txBody>
    </xdr:sp>
    <xdr:clientData/>
  </xdr:twoCellAnchor>
</xdr:wsDr>
</file>

<file path=xl/drawings/drawing5.xml><?xml version="1.0" encoding="utf-8"?>
<c:userShapes xmlns:c="http://schemas.openxmlformats.org/drawingml/2006/chart">
  <cdr:relSizeAnchor xmlns:cdr="http://schemas.openxmlformats.org/drawingml/2006/chartDrawing">
    <cdr:from>
      <cdr:x>0.08343</cdr:x>
      <cdr:y>0.777</cdr:y>
    </cdr:from>
    <cdr:to>
      <cdr:x>0.09099</cdr:x>
      <cdr:y>0.79179</cdr:y>
    </cdr:to>
    <cdr:sp macro="" textlink="">
      <cdr:nvSpPr>
        <cdr:cNvPr id="13" name="Rectangle 12"/>
        <cdr:cNvSpPr/>
      </cdr:nvSpPr>
      <cdr:spPr>
        <a:xfrm xmlns:a="http://schemas.openxmlformats.org/drawingml/2006/main">
          <a:off x="546735" y="3604260"/>
          <a:ext cx="49530" cy="68580"/>
        </a:xfrm>
        <a:prstGeom xmlns:a="http://schemas.openxmlformats.org/drawingml/2006/main" prst="rect">
          <a:avLst/>
        </a:prstGeom>
        <a:solidFill xmlns:a="http://schemas.openxmlformats.org/drawingml/2006/main">
          <a:sysClr val="window" lastClr="FFFFFF"/>
        </a:solidFill>
        <a:ln xmlns:a="http://schemas.openxmlformats.org/drawingml/2006/main">
          <a:solidFill>
            <a:schemeClr val="bg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0.28733</cdr:x>
      <cdr:y>0.11937</cdr:y>
    </cdr:from>
    <cdr:to>
      <cdr:x>0.70321</cdr:x>
      <cdr:y>0.20607</cdr:y>
    </cdr:to>
    <cdr:sp macro="" textlink="">
      <cdr:nvSpPr>
        <cdr:cNvPr id="4" name="TextBox 41"/>
        <cdr:cNvSpPr txBox="1"/>
      </cdr:nvSpPr>
      <cdr:spPr>
        <a:xfrm xmlns:a="http://schemas.openxmlformats.org/drawingml/2006/main">
          <a:off x="2008191" y="534587"/>
          <a:ext cx="2906711" cy="388280"/>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US" sz="1400">
              <a:latin typeface="Franklin Gothic Book" panose="020B0503020102020204" pitchFamily="34" charset="0"/>
            </a:rPr>
            <a:t>AFDC Ratios            </a:t>
          </a:r>
          <a:r>
            <a:rPr lang="en-US" sz="1400" baseline="0">
              <a:latin typeface="Franklin Gothic Book" panose="020B0503020102020204" pitchFamily="34" charset="0"/>
            </a:rPr>
            <a:t> </a:t>
          </a:r>
          <a:r>
            <a:rPr lang="en-US" sz="1400">
              <a:latin typeface="Franklin Gothic Book" panose="020B0503020102020204" pitchFamily="34" charset="0"/>
            </a:rPr>
            <a:t>TANF Ratios</a:t>
          </a:r>
        </a:p>
      </cdr:txBody>
    </cdr:sp>
  </cdr:relSizeAnchor>
  <cdr:relSizeAnchor xmlns:cdr="http://schemas.openxmlformats.org/drawingml/2006/chartDrawing">
    <cdr:from>
      <cdr:x>0.30903</cdr:x>
      <cdr:y>0.15583</cdr:y>
    </cdr:from>
    <cdr:to>
      <cdr:x>0.35388</cdr:x>
      <cdr:y>0.15583</cdr:y>
    </cdr:to>
    <cdr:cxnSp macro="">
      <cdr:nvCxnSpPr>
        <cdr:cNvPr id="7" name="Straight Connector 6">
          <a:extLst xmlns:a="http://schemas.openxmlformats.org/drawingml/2006/main">
            <a:ext uri="{FF2B5EF4-FFF2-40B4-BE49-F238E27FC236}">
              <a16:creationId xmlns:a16="http://schemas.microsoft.com/office/drawing/2014/main" id="{42007E7D-4028-4320-96DE-34CC579AD3FF}"/>
            </a:ext>
          </a:extLst>
        </cdr:cNvPr>
        <cdr:cNvCxnSpPr/>
      </cdr:nvCxnSpPr>
      <cdr:spPr>
        <a:xfrm xmlns:a="http://schemas.openxmlformats.org/drawingml/2006/main">
          <a:off x="2159350" y="685200"/>
          <a:ext cx="313391" cy="0"/>
        </a:xfrm>
        <a:prstGeom xmlns:a="http://schemas.openxmlformats.org/drawingml/2006/main" prst="line">
          <a:avLst/>
        </a:prstGeom>
        <a:ln xmlns:a="http://schemas.openxmlformats.org/drawingml/2006/main" w="38100">
          <a:solidFill>
            <a:srgbClr val="FFC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0.51426</cdr:x>
      <cdr:y>0.15435</cdr:y>
    </cdr:from>
    <cdr:to>
      <cdr:x>0.55911</cdr:x>
      <cdr:y>0.15435</cdr:y>
    </cdr:to>
    <cdr:cxnSp macro="">
      <cdr:nvCxnSpPr>
        <cdr:cNvPr id="8" name="Straight Connector 7">
          <a:extLst xmlns:a="http://schemas.openxmlformats.org/drawingml/2006/main">
            <a:ext uri="{FF2B5EF4-FFF2-40B4-BE49-F238E27FC236}">
              <a16:creationId xmlns:a16="http://schemas.microsoft.com/office/drawing/2014/main" id="{23CAA5D0-7F72-49BE-8F2D-975E7984937E}"/>
            </a:ext>
          </a:extLst>
        </cdr:cNvPr>
        <cdr:cNvCxnSpPr/>
      </cdr:nvCxnSpPr>
      <cdr:spPr>
        <a:xfrm xmlns:a="http://schemas.openxmlformats.org/drawingml/2006/main">
          <a:off x="3593424" y="678702"/>
          <a:ext cx="313391" cy="0"/>
        </a:xfrm>
        <a:prstGeom xmlns:a="http://schemas.openxmlformats.org/drawingml/2006/main" prst="line">
          <a:avLst/>
        </a:prstGeom>
        <a:ln xmlns:a="http://schemas.openxmlformats.org/drawingml/2006/main" w="38100">
          <a:solidFill>
            <a:schemeClr val="accent2"/>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0.92743</cdr:y>
    </cdr:from>
    <cdr:to>
      <cdr:x>1</cdr:x>
      <cdr:y>0.98384</cdr:y>
    </cdr:to>
    <cdr:sp macro="" textlink="">
      <cdr:nvSpPr>
        <cdr:cNvPr id="9" name="TextBox 1">
          <a:extLst xmlns:a="http://schemas.openxmlformats.org/drawingml/2006/main">
            <a:ext uri="{FF2B5EF4-FFF2-40B4-BE49-F238E27FC236}">
              <a16:creationId xmlns:a16="http://schemas.microsoft.com/office/drawing/2014/main" id="{84841A93-DC4D-4600-8D35-20B164DF038D}"/>
            </a:ext>
          </a:extLst>
        </cdr:cNvPr>
        <cdr:cNvSpPr txBox="1"/>
      </cdr:nvSpPr>
      <cdr:spPr>
        <a:xfrm xmlns:a="http://schemas.openxmlformats.org/drawingml/2006/main">
          <a:off x="0" y="4153444"/>
          <a:ext cx="6989233" cy="2526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50">
              <a:effectLst/>
              <a:latin typeface="+mn-lt"/>
              <a:ea typeface="+mn-ea"/>
              <a:cs typeface="+mn-cs"/>
            </a:rPr>
            <a:t>Note: Single-year labels</a:t>
          </a:r>
          <a:r>
            <a:rPr lang="en-US" sz="1250" baseline="0">
              <a:effectLst/>
              <a:latin typeface="+mn-lt"/>
              <a:ea typeface="+mn-ea"/>
              <a:cs typeface="+mn-cs"/>
            </a:rPr>
            <a:t> represent two-year averages; for example '2018' represents '2017-2018'.</a:t>
          </a:r>
          <a:endParaRPr lang="en-US" sz="1250">
            <a:effectLst/>
          </a:endParaRPr>
        </a:p>
        <a:p xmlns:a="http://schemas.openxmlformats.org/drawingml/2006/main">
          <a:endParaRPr lang="en-US" sz="1100"/>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462913</xdr:colOff>
      <xdr:row>1</xdr:row>
      <xdr:rowOff>59055</xdr:rowOff>
    </xdr:from>
    <xdr:to>
      <xdr:col>7</xdr:col>
      <xdr:colOff>386715</xdr:colOff>
      <xdr:row>25</xdr:row>
      <xdr:rowOff>28576</xdr:rowOff>
    </xdr:to>
    <xdr:graphicFrame macro="">
      <xdr:nvGraphicFramePr>
        <xdr:cNvPr id="6" name="Chart 1">
          <a:extLst>
            <a:ext uri="{FF2B5EF4-FFF2-40B4-BE49-F238E27FC236}">
              <a16:creationId xmlns:a16="http://schemas.microsoft.com/office/drawing/2014/main" id="{AA045801-273A-4447-8EE6-512C3C8B11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0.05886</cdr:x>
      <cdr:y>0.93435</cdr:y>
    </cdr:from>
    <cdr:to>
      <cdr:x>0.99996</cdr:x>
      <cdr:y>0.99149</cdr:y>
    </cdr:to>
    <cdr:sp macro="" textlink="">
      <cdr:nvSpPr>
        <cdr:cNvPr id="2" name="TextBox 1"/>
        <cdr:cNvSpPr txBox="1"/>
      </cdr:nvSpPr>
      <cdr:spPr>
        <a:xfrm xmlns:a="http://schemas.openxmlformats.org/drawingml/2006/main">
          <a:off x="421053" y="3898068"/>
          <a:ext cx="6731948" cy="23838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250">
              <a:effectLst/>
              <a:latin typeface="+mn-lt"/>
              <a:ea typeface="+mn-ea"/>
              <a:cs typeface="+mn-cs"/>
            </a:rPr>
            <a:t>Note: Single-year labels</a:t>
          </a:r>
          <a:r>
            <a:rPr lang="en-US" sz="1250" baseline="0">
              <a:effectLst/>
              <a:latin typeface="+mn-lt"/>
              <a:ea typeface="+mn-ea"/>
              <a:cs typeface="+mn-cs"/>
            </a:rPr>
            <a:t> represent two-year averages; for example '2018' represents '2017-2018'.</a:t>
          </a:r>
          <a:endParaRPr lang="en-US" sz="1250">
            <a:effectLst/>
          </a:endParaRPr>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
  <sheetViews>
    <sheetView topLeftCell="A55" workbookViewId="0">
      <selection activeCell="P57" sqref="P57"/>
    </sheetView>
  </sheetViews>
  <sheetFormatPr baseColWidth="10" defaultColWidth="8.6640625" defaultRowHeight="15"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30:E72"/>
  <sheetViews>
    <sheetView topLeftCell="A50" workbookViewId="0">
      <selection activeCell="C72" sqref="C72"/>
    </sheetView>
  </sheetViews>
  <sheetFormatPr baseColWidth="10" defaultColWidth="8.6640625" defaultRowHeight="15" x14ac:dyDescent="0.2"/>
  <cols>
    <col min="1" max="1" width="9.33203125" style="4" customWidth="1"/>
    <col min="2" max="2" width="23.33203125" style="4" customWidth="1"/>
    <col min="3" max="3" width="31" style="4" customWidth="1"/>
    <col min="4" max="4" width="13.6640625" style="4" customWidth="1"/>
  </cols>
  <sheetData>
    <row r="30" spans="1:5" s="15" customFormat="1" ht="32" x14ac:dyDescent="0.2">
      <c r="A30" s="16" t="s">
        <v>0</v>
      </c>
      <c r="B30" s="16" t="s">
        <v>1</v>
      </c>
      <c r="C30" s="16" t="s">
        <v>2</v>
      </c>
      <c r="D30" s="16" t="s">
        <v>3</v>
      </c>
      <c r="E30" s="20"/>
    </row>
    <row r="31" spans="1:5" x14ac:dyDescent="0.2">
      <c r="A31" s="21">
        <v>28856</v>
      </c>
      <c r="B31" s="17">
        <v>4222769</v>
      </c>
      <c r="C31" s="17">
        <v>3465254</v>
      </c>
      <c r="D31" s="18">
        <v>82.06117834056279</v>
      </c>
    </row>
    <row r="32" spans="1:5" x14ac:dyDescent="0.2">
      <c r="A32" s="21">
        <v>29221</v>
      </c>
      <c r="B32" s="17">
        <v>5004244</v>
      </c>
      <c r="C32" s="17">
        <v>3665351.083333333</v>
      </c>
      <c r="D32" s="18">
        <v>73.244851436767135</v>
      </c>
    </row>
    <row r="33" spans="1:4" x14ac:dyDescent="0.2">
      <c r="A33" s="21">
        <v>29587</v>
      </c>
      <c r="B33" s="17">
        <v>5375751</v>
      </c>
      <c r="C33" s="17">
        <v>3783479.3333333326</v>
      </c>
      <c r="D33" s="18">
        <v>70.380479552221303</v>
      </c>
    </row>
    <row r="34" spans="1:4" x14ac:dyDescent="0.2">
      <c r="A34" s="21">
        <v>29952</v>
      </c>
      <c r="B34" s="17">
        <v>5912104</v>
      </c>
      <c r="C34" s="17">
        <v>3483890.5000000005</v>
      </c>
      <c r="D34" s="18">
        <v>58.928099032087403</v>
      </c>
    </row>
    <row r="35" spans="1:4" x14ac:dyDescent="0.2">
      <c r="A35" s="21">
        <v>30317</v>
      </c>
      <c r="B35" s="17">
        <v>6115748</v>
      </c>
      <c r="C35" s="17">
        <v>3628417.7500000005</v>
      </c>
      <c r="D35" s="18">
        <v>59.32909187886748</v>
      </c>
    </row>
    <row r="36" spans="1:4" x14ac:dyDescent="0.2">
      <c r="A36" s="21">
        <v>30682</v>
      </c>
      <c r="B36" s="17">
        <v>5895538</v>
      </c>
      <c r="C36" s="17">
        <v>3656254.75</v>
      </c>
      <c r="D36" s="18">
        <v>62.017321404764083</v>
      </c>
    </row>
    <row r="37" spans="1:4" x14ac:dyDescent="0.2">
      <c r="A37" s="21">
        <v>31048</v>
      </c>
      <c r="B37" s="17">
        <v>5803139</v>
      </c>
      <c r="C37" s="17">
        <v>3644792.583333333</v>
      </c>
      <c r="D37" s="18">
        <v>62.807259714670508</v>
      </c>
    </row>
    <row r="38" spans="1:4" x14ac:dyDescent="0.2">
      <c r="A38" s="21">
        <v>31413</v>
      </c>
      <c r="B38" s="17">
        <v>5793965</v>
      </c>
      <c r="C38" s="17">
        <v>3706304.1666666665</v>
      </c>
      <c r="D38" s="18">
        <v>63.96835615449293</v>
      </c>
    </row>
    <row r="39" spans="1:4" x14ac:dyDescent="0.2">
      <c r="A39" s="21">
        <v>31778</v>
      </c>
      <c r="B39" s="17">
        <v>5720798</v>
      </c>
      <c r="C39" s="17">
        <v>3718936.5</v>
      </c>
      <c r="D39" s="18">
        <v>65.0073031769344</v>
      </c>
    </row>
    <row r="40" spans="1:4" x14ac:dyDescent="0.2">
      <c r="A40" s="21">
        <v>32143</v>
      </c>
      <c r="B40" s="17">
        <v>5621366</v>
      </c>
      <c r="C40" s="17">
        <v>3690861.75</v>
      </c>
      <c r="D40" s="18">
        <v>65.657737816751307</v>
      </c>
    </row>
    <row r="41" spans="1:4" x14ac:dyDescent="0.2">
      <c r="A41" s="21">
        <v>32509</v>
      </c>
      <c r="B41" s="17">
        <v>5576197</v>
      </c>
      <c r="C41" s="17">
        <v>3737851.333333333</v>
      </c>
      <c r="D41" s="18">
        <v>67.032268288464934</v>
      </c>
    </row>
    <row r="42" spans="1:4" x14ac:dyDescent="0.2">
      <c r="A42" s="21">
        <v>32874</v>
      </c>
      <c r="B42" s="17">
        <v>6001065</v>
      </c>
      <c r="C42" s="17">
        <v>3994929.5000000005</v>
      </c>
      <c r="D42" s="18">
        <v>66.570342097611018</v>
      </c>
    </row>
    <row r="43" spans="1:4" x14ac:dyDescent="0.2">
      <c r="A43" s="21">
        <v>33239</v>
      </c>
      <c r="B43" s="17">
        <v>6479558</v>
      </c>
      <c r="C43" s="17">
        <v>4433842.833333333</v>
      </c>
      <c r="D43" s="18">
        <v>68.42816799129406</v>
      </c>
    </row>
    <row r="44" spans="1:4" x14ac:dyDescent="0.2">
      <c r="A44" s="21">
        <v>33604</v>
      </c>
      <c r="B44" s="17">
        <v>6830212</v>
      </c>
      <c r="C44" s="17">
        <v>4765408.5000000009</v>
      </c>
      <c r="D44" s="18">
        <v>69.769554737100421</v>
      </c>
    </row>
    <row r="45" spans="1:4" x14ac:dyDescent="0.2">
      <c r="A45" s="21">
        <v>33970</v>
      </c>
      <c r="B45" s="17">
        <v>7113020</v>
      </c>
      <c r="C45" s="17">
        <v>4948774.333333334</v>
      </c>
      <c r="D45" s="18">
        <v>69.573462936043114</v>
      </c>
    </row>
    <row r="46" spans="1:4" x14ac:dyDescent="0.2">
      <c r="A46" s="21">
        <v>34335</v>
      </c>
      <c r="B46" s="17">
        <v>6719944</v>
      </c>
      <c r="C46" s="17">
        <v>4971525.583333333</v>
      </c>
      <c r="D46" s="18">
        <v>73.981651980036332</v>
      </c>
    </row>
    <row r="47" spans="1:4" x14ac:dyDescent="0.2">
      <c r="A47" s="21">
        <v>34700</v>
      </c>
      <c r="B47" s="17">
        <v>6231237</v>
      </c>
      <c r="C47" s="17">
        <v>4733664.6250000009</v>
      </c>
      <c r="D47" s="18">
        <v>75.966692086980487</v>
      </c>
    </row>
    <row r="48" spans="1:4" x14ac:dyDescent="0.2">
      <c r="A48" s="21">
        <v>35065</v>
      </c>
      <c r="B48" s="17">
        <v>6400950</v>
      </c>
      <c r="C48" s="17">
        <v>4380430.416666667</v>
      </c>
      <c r="D48" s="18">
        <v>68.43406707858469</v>
      </c>
    </row>
    <row r="49" spans="1:4" x14ac:dyDescent="0.2">
      <c r="A49" s="21">
        <v>35431</v>
      </c>
      <c r="B49" s="17">
        <v>6139036</v>
      </c>
      <c r="C49" s="17">
        <v>3689967.9999999981</v>
      </c>
      <c r="D49" s="18">
        <v>60.106635634650097</v>
      </c>
    </row>
    <row r="50" spans="1:4" x14ac:dyDescent="0.2">
      <c r="A50" s="21">
        <v>35796</v>
      </c>
      <c r="B50" s="17">
        <v>5863530</v>
      </c>
      <c r="C50" s="17">
        <v>3006858.75</v>
      </c>
      <c r="D50" s="18">
        <v>51.280691835805392</v>
      </c>
    </row>
    <row r="51" spans="1:4" x14ac:dyDescent="0.2">
      <c r="A51" s="21">
        <v>36161</v>
      </c>
      <c r="B51" s="17">
        <v>5423801</v>
      </c>
      <c r="C51" s="17">
        <v>2539155.25</v>
      </c>
      <c r="D51" s="18">
        <v>46.815051842794382</v>
      </c>
    </row>
    <row r="52" spans="1:4" x14ac:dyDescent="0.2">
      <c r="A52" s="21">
        <v>36526</v>
      </c>
      <c r="B52" s="17">
        <v>5084259</v>
      </c>
      <c r="C52" s="17">
        <v>2268849.083333333</v>
      </c>
      <c r="D52" s="18">
        <v>44.624970587323212</v>
      </c>
    </row>
    <row r="53" spans="1:4" x14ac:dyDescent="0.2">
      <c r="A53" s="21">
        <v>36892</v>
      </c>
      <c r="B53" s="17">
        <v>5310009</v>
      </c>
      <c r="C53" s="17">
        <v>2162291.0000000005</v>
      </c>
      <c r="D53" s="18">
        <v>40.721042092395706</v>
      </c>
    </row>
    <row r="54" spans="1:4" x14ac:dyDescent="0.2">
      <c r="A54" s="21">
        <v>37257</v>
      </c>
      <c r="B54" s="17">
        <v>5559553</v>
      </c>
      <c r="C54" s="17">
        <v>2161727.3333333335</v>
      </c>
      <c r="D54" s="18">
        <v>38.883114044120695</v>
      </c>
    </row>
    <row r="55" spans="1:4" x14ac:dyDescent="0.2">
      <c r="A55" s="21">
        <v>37622</v>
      </c>
      <c r="B55" s="17">
        <v>5961941</v>
      </c>
      <c r="C55" s="17">
        <v>2157687.666666667</v>
      </c>
      <c r="D55" s="18">
        <v>36.191026826106913</v>
      </c>
    </row>
    <row r="56" spans="1:4" x14ac:dyDescent="0.2">
      <c r="A56" s="21">
        <v>37987</v>
      </c>
      <c r="B56" s="17">
        <v>6045240</v>
      </c>
      <c r="C56" s="17">
        <v>2132670.4166666674</v>
      </c>
      <c r="D56" s="18">
        <v>35.278507001651995</v>
      </c>
    </row>
    <row r="57" spans="1:4" x14ac:dyDescent="0.2">
      <c r="A57" s="21">
        <v>38353</v>
      </c>
      <c r="B57" s="17">
        <v>5905536</v>
      </c>
      <c r="C57" s="17">
        <v>2042382.1666666665</v>
      </c>
      <c r="D57" s="18">
        <v>34.584196365353911</v>
      </c>
    </row>
    <row r="58" spans="1:4" x14ac:dyDescent="0.2">
      <c r="A58" s="21">
        <v>38718</v>
      </c>
      <c r="B58" s="17">
        <v>6042035</v>
      </c>
      <c r="C58" s="17">
        <v>1902442.0833333335</v>
      </c>
      <c r="D58" s="18">
        <v>31.48677694408148</v>
      </c>
    </row>
    <row r="59" spans="1:4" x14ac:dyDescent="0.2">
      <c r="A59" s="21">
        <v>39083</v>
      </c>
      <c r="B59" s="17">
        <v>6040484</v>
      </c>
      <c r="C59" s="17">
        <v>1765689.6658503709</v>
      </c>
      <c r="D59" s="18">
        <v>29.230930267348953</v>
      </c>
    </row>
    <row r="60" spans="1:4" x14ac:dyDescent="0.2">
      <c r="A60" s="21">
        <v>39448</v>
      </c>
      <c r="B60" s="17">
        <v>6307155</v>
      </c>
      <c r="C60" s="17">
        <v>1744733.4166666667</v>
      </c>
      <c r="D60" s="18">
        <v>27.662764220423735</v>
      </c>
    </row>
    <row r="61" spans="1:4" x14ac:dyDescent="0.2">
      <c r="A61" s="21">
        <v>39814</v>
      </c>
      <c r="B61" s="17">
        <v>6873910</v>
      </c>
      <c r="C61" s="17">
        <v>1884080.0833333333</v>
      </c>
      <c r="D61" s="18">
        <v>27.40914680776055</v>
      </c>
    </row>
    <row r="62" spans="1:4" x14ac:dyDescent="0.2">
      <c r="A62" s="21">
        <v>40179</v>
      </c>
      <c r="B62" s="17">
        <v>7263611</v>
      </c>
      <c r="C62" s="17">
        <v>1979893.0833333333</v>
      </c>
      <c r="D62" s="18">
        <v>27.257697078399897</v>
      </c>
    </row>
    <row r="63" spans="1:4" x14ac:dyDescent="0.2">
      <c r="A63" s="21">
        <v>40544</v>
      </c>
      <c r="B63" s="17">
        <v>7373605</v>
      </c>
      <c r="C63" s="17">
        <v>1963323.8333333333</v>
      </c>
      <c r="D63" s="18">
        <v>26.626376559814819</v>
      </c>
    </row>
    <row r="64" spans="1:4" x14ac:dyDescent="0.2">
      <c r="A64" s="21">
        <v>40909</v>
      </c>
      <c r="B64" s="17">
        <v>7334766</v>
      </c>
      <c r="C64" s="17">
        <v>1847761.1666666667</v>
      </c>
      <c r="D64" s="18">
        <v>25.191821615940668</v>
      </c>
    </row>
    <row r="65" spans="1:4" x14ac:dyDescent="0.2">
      <c r="A65" s="21">
        <v>41275</v>
      </c>
      <c r="B65" s="17">
        <v>6940399</v>
      </c>
      <c r="C65" s="17">
        <v>1747819.9166666667</v>
      </c>
      <c r="D65" s="18">
        <v>25.183277167013983</v>
      </c>
    </row>
    <row r="66" spans="1:4" x14ac:dyDescent="0.2">
      <c r="A66" s="21">
        <v>41640</v>
      </c>
      <c r="B66" s="17">
        <v>7068068.96</v>
      </c>
      <c r="C66" s="17">
        <v>1643160.3333333333</v>
      </c>
      <c r="D66" s="18">
        <v>23.247655655772398</v>
      </c>
    </row>
    <row r="67" spans="1:4" x14ac:dyDescent="0.2">
      <c r="A67" s="21">
        <v>42005</v>
      </c>
      <c r="B67" s="17">
        <v>6477753</v>
      </c>
      <c r="C67" s="17">
        <v>1502056.1538174779</v>
      </c>
      <c r="D67" s="18">
        <v>23.18791954274079</v>
      </c>
    </row>
    <row r="68" spans="1:4" x14ac:dyDescent="0.2">
      <c r="A68" s="21">
        <v>42370</v>
      </c>
      <c r="B68" s="17">
        <v>5874837</v>
      </c>
      <c r="C68" s="17">
        <v>1369190</v>
      </c>
      <c r="D68" s="18">
        <v>23.299225013214979</v>
      </c>
    </row>
    <row r="69" spans="1:4" x14ac:dyDescent="0.2">
      <c r="A69" s="21">
        <v>42736</v>
      </c>
      <c r="B69" s="17">
        <v>5568321</v>
      </c>
      <c r="C69" s="17">
        <v>1263044.931356664</v>
      </c>
      <c r="D69" s="18">
        <v>22.708461216406118</v>
      </c>
    </row>
    <row r="70" spans="1:4" x14ac:dyDescent="0.2">
      <c r="A70" s="29">
        <v>2018</v>
      </c>
      <c r="B70" s="17">
        <v>5231333</v>
      </c>
      <c r="C70" s="17">
        <v>1157321</v>
      </c>
      <c r="D70" s="29">
        <v>22</v>
      </c>
    </row>
    <row r="71" spans="1:4" x14ac:dyDescent="0.2">
      <c r="A71" s="29">
        <v>2019</v>
      </c>
      <c r="B71" s="17">
        <v>4568131</v>
      </c>
      <c r="C71" s="17">
        <v>1064133.3333333333</v>
      </c>
      <c r="D71" s="18">
        <v>23.294720167467467</v>
      </c>
    </row>
    <row r="72" spans="1:4" x14ac:dyDescent="0.2">
      <c r="A72" s="29">
        <v>2020</v>
      </c>
      <c r="B72" s="17">
        <v>5025600</v>
      </c>
      <c r="C72" s="17">
        <v>1060446.5666666667</v>
      </c>
      <c r="D72" s="18">
        <v>21.100894752202059</v>
      </c>
    </row>
  </sheetData>
  <autoFilter ref="A30:D30" xr:uid="{00000000-0009-0000-0000-000001000000}"/>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AF82"/>
  <sheetViews>
    <sheetView topLeftCell="A40" zoomScaleNormal="100" workbookViewId="0">
      <selection activeCell="C1" sqref="C1"/>
    </sheetView>
  </sheetViews>
  <sheetFormatPr baseColWidth="10" defaultColWidth="8.6640625" defaultRowHeight="15" x14ac:dyDescent="0.2"/>
  <cols>
    <col min="2" max="2" width="10.1640625" customWidth="1"/>
    <col min="3" max="3" width="23.33203125" customWidth="1"/>
    <col min="4" max="4" width="24.5" customWidth="1"/>
    <col min="5" max="5" width="23.33203125" customWidth="1"/>
    <col min="28" max="31" width="8.6640625" style="22"/>
    <col min="32" max="32" width="9.33203125" style="22" customWidth="1"/>
  </cols>
  <sheetData>
    <row r="1" spans="3:12" ht="30" customHeight="1" thickBot="1" x14ac:dyDescent="0.25">
      <c r="C1" s="23" t="s">
        <v>4</v>
      </c>
      <c r="D1" s="35" t="s">
        <v>5</v>
      </c>
      <c r="E1" s="36"/>
    </row>
    <row r="13" spans="3:12" x14ac:dyDescent="0.2">
      <c r="L13" s="2"/>
    </row>
    <row r="27" spans="1:32" ht="28" customHeight="1" x14ac:dyDescent="0.2"/>
    <row r="29" spans="1:32" ht="32" x14ac:dyDescent="0.2">
      <c r="A29" s="8" t="s">
        <v>6</v>
      </c>
      <c r="B29" s="8" t="s">
        <v>7</v>
      </c>
      <c r="C29" s="9" t="s">
        <v>8</v>
      </c>
      <c r="D29" s="9" t="s">
        <v>9</v>
      </c>
      <c r="E29" s="13" t="s">
        <v>10</v>
      </c>
      <c r="F29" s="7"/>
    </row>
    <row r="30" spans="1:32" x14ac:dyDescent="0.2">
      <c r="A30" s="5">
        <v>1979</v>
      </c>
      <c r="B30" s="28" t="s">
        <v>11</v>
      </c>
      <c r="C30" s="12">
        <f>VLOOKUP($C$1,'TANF Cases (2 yr)'!$A$3:$AL$54,2,0)</f>
        <v>367309.20833333337</v>
      </c>
      <c r="D30" s="10">
        <f>VLOOKUP($C$1,'Poverty (2 yr)'!$A$3:$AM$54,2,0)</f>
        <v>388953</v>
      </c>
      <c r="E30" s="11">
        <f>SUM(C30/D30)*100</f>
        <v>94.435370940276428</v>
      </c>
      <c r="AB30" s="22">
        <v>18</v>
      </c>
      <c r="AC30" s="22">
        <v>21</v>
      </c>
      <c r="AD30" s="22">
        <v>18</v>
      </c>
      <c r="AF30" s="22" t="s">
        <v>12</v>
      </c>
    </row>
    <row r="31" spans="1:32" x14ac:dyDescent="0.2">
      <c r="A31" s="5">
        <v>1980</v>
      </c>
      <c r="B31" s="28" t="s">
        <v>13</v>
      </c>
      <c r="C31" s="12">
        <f>VLOOKUP($C$1,'TANF Cases (2 yr)'!$A$3:$AL$54,3,0)</f>
        <v>363110.33333333337</v>
      </c>
      <c r="D31" s="10">
        <f>VLOOKUP($C$1,'Poverty (2 yr)'!$A$3:$AM$54,3,0)</f>
        <v>405082.5</v>
      </c>
      <c r="E31" s="11">
        <f t="shared" ref="E31:E66" si="0">SUM(C31/D31)*100</f>
        <v>89.638612710579551</v>
      </c>
      <c r="AB31" s="22">
        <v>19</v>
      </c>
      <c r="AC31" s="22">
        <v>22</v>
      </c>
      <c r="AD31" s="22">
        <v>19</v>
      </c>
      <c r="AF31" s="22" t="s">
        <v>14</v>
      </c>
    </row>
    <row r="32" spans="1:32" x14ac:dyDescent="0.2">
      <c r="A32" s="5">
        <v>1981</v>
      </c>
      <c r="B32" s="28" t="s">
        <v>15</v>
      </c>
      <c r="C32" s="12">
        <f>VLOOKUP($C$1,'TANF Cases (2 yr)'!$A$3:$AL$54,4,0)</f>
        <v>365817.95833333337</v>
      </c>
      <c r="D32" s="10">
        <f>VLOOKUP($C$1,'Poverty (2 yr)'!$A$3:$AM$54,4,0)</f>
        <v>432577.5</v>
      </c>
      <c r="E32" s="11">
        <f t="shared" si="0"/>
        <v>84.567033267641833</v>
      </c>
      <c r="AB32" s="22">
        <v>20</v>
      </c>
      <c r="AC32" s="22">
        <v>23</v>
      </c>
      <c r="AD32" s="22">
        <v>20</v>
      </c>
      <c r="AF32" s="22" t="s">
        <v>16</v>
      </c>
    </row>
    <row r="33" spans="1:32" x14ac:dyDescent="0.2">
      <c r="A33" s="5">
        <v>1982</v>
      </c>
      <c r="B33" s="28" t="s">
        <v>17</v>
      </c>
      <c r="C33" s="12">
        <f>VLOOKUP($C$1,'TANF Cases (2 yr)'!$A$3:$AL$54,5,0)</f>
        <v>360005.16666666663</v>
      </c>
      <c r="D33" s="10">
        <f>VLOOKUP($C$1,'Poverty (2 yr)'!$A$3:$AM$54,5,0)</f>
        <v>452225.5</v>
      </c>
      <c r="E33" s="11">
        <f t="shared" si="0"/>
        <v>79.60744510574186</v>
      </c>
      <c r="AB33" s="22">
        <v>21</v>
      </c>
      <c r="AC33" s="22">
        <v>24</v>
      </c>
      <c r="AD33" s="22">
        <v>21</v>
      </c>
      <c r="AF33" s="22" t="s">
        <v>18</v>
      </c>
    </row>
    <row r="34" spans="1:32" x14ac:dyDescent="0.2">
      <c r="A34" s="5">
        <v>1983</v>
      </c>
      <c r="B34" s="28" t="s">
        <v>19</v>
      </c>
      <c r="C34" s="12">
        <f>VLOOKUP($C$1,'TANF Cases (2 yr)'!$A$3:$AL$54,6,0)</f>
        <v>358197</v>
      </c>
      <c r="D34" s="10">
        <f>VLOOKUP($C$1,'Poverty (2 yr)'!$A$3:$AM$54,6,0)</f>
        <v>472245</v>
      </c>
      <c r="E34" s="11">
        <f t="shared" si="0"/>
        <v>75.84982371438555</v>
      </c>
      <c r="AB34" s="22">
        <v>22</v>
      </c>
      <c r="AC34" s="22">
        <v>25</v>
      </c>
      <c r="AD34" s="22">
        <v>22</v>
      </c>
      <c r="AF34" s="22" t="s">
        <v>20</v>
      </c>
    </row>
    <row r="35" spans="1:32" x14ac:dyDescent="0.2">
      <c r="A35" s="5">
        <v>1984</v>
      </c>
      <c r="B35" s="28" t="s">
        <v>21</v>
      </c>
      <c r="C35" s="12">
        <f>VLOOKUP($C$1,'TANF Cases (2 yr)'!$A$3:$AL$54,7,0)</f>
        <v>367601.25</v>
      </c>
      <c r="D35" s="10">
        <f>VLOOKUP($C$1,'Poverty (2 yr)'!$A$3:$AM$54,7,0)</f>
        <v>488785</v>
      </c>
      <c r="E35" s="11">
        <f t="shared" si="0"/>
        <v>75.207146291314174</v>
      </c>
      <c r="AB35" s="22">
        <v>23</v>
      </c>
      <c r="AC35" s="22">
        <v>26</v>
      </c>
      <c r="AD35" s="22">
        <v>23</v>
      </c>
      <c r="AF35" s="22" t="s">
        <v>22</v>
      </c>
    </row>
    <row r="36" spans="1:32" x14ac:dyDescent="0.2">
      <c r="A36" s="5">
        <v>1985</v>
      </c>
      <c r="B36" s="28" t="s">
        <v>23</v>
      </c>
      <c r="C36" s="12">
        <f>VLOOKUP($C$1,'TANF Cases (2 yr)'!$A$3:$AL$54,8,0)</f>
        <v>372325.125</v>
      </c>
      <c r="D36" s="10">
        <f>VLOOKUP($C$1,'Poverty (2 yr)'!$A$3:$AM$54,8,0)</f>
        <v>501401.5</v>
      </c>
      <c r="E36" s="11">
        <f t="shared" si="0"/>
        <v>74.256882957071326</v>
      </c>
      <c r="AB36" s="22">
        <v>24</v>
      </c>
      <c r="AC36" s="22">
        <v>27</v>
      </c>
      <c r="AD36" s="22">
        <v>24</v>
      </c>
      <c r="AF36" s="22" t="s">
        <v>24</v>
      </c>
    </row>
    <row r="37" spans="1:32" x14ac:dyDescent="0.2">
      <c r="A37" s="5">
        <v>1986</v>
      </c>
      <c r="B37" s="28" t="s">
        <v>25</v>
      </c>
      <c r="C37" s="12">
        <f>VLOOKUP($C$1,'TANF Cases (2 yr)'!$A$3:$AL$54,9,0)</f>
        <v>369582.79166666669</v>
      </c>
      <c r="D37" s="10">
        <f>VLOOKUP($C$1,'Poverty (2 yr)'!$A$3:$AM$54,9,0)</f>
        <v>474313</v>
      </c>
      <c r="E37" s="11">
        <f t="shared" si="0"/>
        <v>77.919599856353656</v>
      </c>
      <c r="AB37" s="22">
        <v>25</v>
      </c>
      <c r="AC37" s="22">
        <v>28</v>
      </c>
      <c r="AD37" s="22">
        <v>25</v>
      </c>
      <c r="AF37" s="22" t="s">
        <v>26</v>
      </c>
    </row>
    <row r="38" spans="1:32" x14ac:dyDescent="0.2">
      <c r="A38" s="5">
        <v>1987</v>
      </c>
      <c r="B38" s="28" t="s">
        <v>27</v>
      </c>
      <c r="C38" s="12">
        <f>VLOOKUP($C$1,'TANF Cases (2 yr)'!$A$3:$AL$54,10,0)</f>
        <v>358879.16666666669</v>
      </c>
      <c r="D38" s="10">
        <f>VLOOKUP($C$1,'Poverty (2 yr)'!$A$3:$AM$54,10,0)</f>
        <v>451496.5</v>
      </c>
      <c r="E38" s="11">
        <f t="shared" si="0"/>
        <v>79.48658885875453</v>
      </c>
      <c r="AB38" s="22">
        <v>26</v>
      </c>
      <c r="AC38" s="22">
        <v>29</v>
      </c>
      <c r="AD38" s="22">
        <v>26</v>
      </c>
      <c r="AF38" s="22" t="s">
        <v>28</v>
      </c>
    </row>
    <row r="39" spans="1:32" x14ac:dyDescent="0.2">
      <c r="A39" s="5">
        <v>1988</v>
      </c>
      <c r="B39" s="28" t="s">
        <v>29</v>
      </c>
      <c r="C39" s="12">
        <f>VLOOKUP($C$1,'TANF Cases (2 yr)'!$A$3:$AL$54,11,0)</f>
        <v>345444.20833333337</v>
      </c>
      <c r="D39" s="10">
        <f>VLOOKUP($C$1,'Poverty (2 yr)'!$A$3:$AM$54,11,0)</f>
        <v>466106.5</v>
      </c>
      <c r="E39" s="11">
        <f t="shared" si="0"/>
        <v>74.112720662194874</v>
      </c>
      <c r="AB39" s="22">
        <v>27</v>
      </c>
      <c r="AC39" s="22">
        <v>30</v>
      </c>
      <c r="AD39" s="22">
        <v>27</v>
      </c>
      <c r="AF39" s="22" t="s">
        <v>30</v>
      </c>
    </row>
    <row r="40" spans="1:32" x14ac:dyDescent="0.2">
      <c r="A40" s="5">
        <v>1989</v>
      </c>
      <c r="B40" s="28" t="s">
        <v>31</v>
      </c>
      <c r="C40" s="12">
        <f>VLOOKUP($C$1,'TANF Cases (2 yr)'!$A$3:$AL$54,12,0)</f>
        <v>338459.25</v>
      </c>
      <c r="D40" s="10">
        <f>VLOOKUP($C$1,'Poverty (2 yr)'!$A$3:$AM$54,12,0)</f>
        <v>438600</v>
      </c>
      <c r="E40" s="11">
        <f t="shared" si="0"/>
        <v>77.168091655266764</v>
      </c>
      <c r="AB40" s="22">
        <v>28</v>
      </c>
      <c r="AC40" s="22">
        <v>31</v>
      </c>
      <c r="AD40" s="22">
        <v>28</v>
      </c>
      <c r="AF40" s="22" t="s">
        <v>32</v>
      </c>
    </row>
    <row r="41" spans="1:32" x14ac:dyDescent="0.2">
      <c r="A41" s="5">
        <v>1990</v>
      </c>
      <c r="B41" s="28" t="s">
        <v>33</v>
      </c>
      <c r="C41" s="12">
        <f>VLOOKUP($C$1,'TANF Cases (2 yr)'!$A$3:$AL$54,13,0)</f>
        <v>343936.04166666663</v>
      </c>
      <c r="D41" s="10">
        <f>VLOOKUP($C$1,'Poverty (2 yr)'!$A$3:$AM$54,13,0)</f>
        <v>434738</v>
      </c>
      <c r="E41" s="11">
        <f t="shared" si="0"/>
        <v>79.113406618852423</v>
      </c>
      <c r="AB41" s="22">
        <v>29</v>
      </c>
      <c r="AC41" s="22">
        <v>32</v>
      </c>
      <c r="AD41" s="22">
        <v>29</v>
      </c>
      <c r="AF41" s="22" t="s">
        <v>34</v>
      </c>
    </row>
    <row r="42" spans="1:32" x14ac:dyDescent="0.2">
      <c r="A42" s="5">
        <v>1991</v>
      </c>
      <c r="B42" s="28" t="s">
        <v>35</v>
      </c>
      <c r="C42" s="12">
        <f>VLOOKUP($C$1,'TANF Cases (2 yr)'!$A$3:$AL$54,14,0)</f>
        <v>364947</v>
      </c>
      <c r="D42" s="10">
        <f>VLOOKUP($C$1,'Poverty (2 yr)'!$A$3:$AM$54,14,0)</f>
        <v>492098</v>
      </c>
      <c r="E42" s="11">
        <f t="shared" si="0"/>
        <v>74.161447516551576</v>
      </c>
      <c r="AB42" s="22">
        <v>30</v>
      </c>
      <c r="AC42" s="22">
        <v>33</v>
      </c>
      <c r="AD42" s="22">
        <v>30</v>
      </c>
      <c r="AF42" s="22" t="s">
        <v>36</v>
      </c>
    </row>
    <row r="43" spans="1:32" x14ac:dyDescent="0.2">
      <c r="A43" s="5">
        <v>1992</v>
      </c>
      <c r="B43" s="28" t="s">
        <v>37</v>
      </c>
      <c r="C43" s="12">
        <f>VLOOKUP($C$1,'TANF Cases (2 yr)'!$A$3:$AL$54,15,0)</f>
        <v>391349.375</v>
      </c>
      <c r="D43" s="10">
        <f>VLOOKUP($C$1,'Poverty (2 yr)'!$A$3:$AM$54,15,0)</f>
        <v>511195.5</v>
      </c>
      <c r="E43" s="11">
        <f t="shared" si="0"/>
        <v>76.555715963853359</v>
      </c>
      <c r="AB43" s="22">
        <v>31</v>
      </c>
      <c r="AC43" s="22">
        <v>34</v>
      </c>
      <c r="AD43" s="22">
        <v>31</v>
      </c>
      <c r="AF43" s="22" t="s">
        <v>38</v>
      </c>
    </row>
    <row r="44" spans="1:32" x14ac:dyDescent="0.2">
      <c r="A44" s="5">
        <v>1993</v>
      </c>
      <c r="B44" s="28" t="s">
        <v>39</v>
      </c>
      <c r="C44" s="12">
        <f>VLOOKUP($C$1,'TANF Cases (2 yr)'!$A$3:$AL$54,16,0)</f>
        <v>421750.66666666663</v>
      </c>
      <c r="D44" s="10">
        <f>VLOOKUP($C$1,'Poverty (2 yr)'!$A$3:$AM$54,16,0)</f>
        <v>520022.5</v>
      </c>
      <c r="E44" s="11">
        <f t="shared" si="0"/>
        <v>81.102388197946553</v>
      </c>
      <c r="AB44" s="22">
        <v>32</v>
      </c>
      <c r="AC44" s="22">
        <v>35</v>
      </c>
      <c r="AD44" s="22">
        <v>32</v>
      </c>
      <c r="AF44" s="22" t="s">
        <v>40</v>
      </c>
    </row>
    <row r="45" spans="1:32" x14ac:dyDescent="0.2">
      <c r="A45" s="5">
        <v>1994</v>
      </c>
      <c r="B45" s="28" t="s">
        <v>41</v>
      </c>
      <c r="C45" s="12">
        <f>VLOOKUP($C$1,'TANF Cases (2 yr)'!$A$3:$AL$54,17,0)</f>
        <v>449844.83333333337</v>
      </c>
      <c r="D45" s="10">
        <f>VLOOKUP($C$1,'Poverty (2 yr)'!$A$3:$AM$54,17,0)</f>
        <v>562761.5</v>
      </c>
      <c r="E45" s="11">
        <f t="shared" si="0"/>
        <v>79.935253803491065</v>
      </c>
      <c r="AB45" s="22">
        <v>33</v>
      </c>
      <c r="AC45" s="22">
        <v>36</v>
      </c>
      <c r="AD45" s="22">
        <v>33</v>
      </c>
      <c r="AF45" s="22" t="s">
        <v>42</v>
      </c>
    </row>
    <row r="46" spans="1:32" x14ac:dyDescent="0.2">
      <c r="A46" s="5">
        <v>1995</v>
      </c>
      <c r="B46" s="28" t="s">
        <v>43</v>
      </c>
      <c r="C46" s="12">
        <f>VLOOKUP($C$1,'TANF Cases (2 yr)'!$A$3:$AL$54,18,0)</f>
        <v>455395.125</v>
      </c>
      <c r="D46" s="10">
        <f>VLOOKUP($C$1,'Poverty (2 yr)'!$A$3:$AM$54,18,0)</f>
        <v>564132.5</v>
      </c>
      <c r="E46" s="11">
        <f t="shared" si="0"/>
        <v>80.724851874338029</v>
      </c>
      <c r="AB46" s="22">
        <v>34</v>
      </c>
      <c r="AC46" s="22">
        <v>37</v>
      </c>
      <c r="AD46" s="22">
        <v>34</v>
      </c>
      <c r="AF46" s="22" t="s">
        <v>44</v>
      </c>
    </row>
    <row r="47" spans="1:32" x14ac:dyDescent="0.2">
      <c r="A47" s="5">
        <v>1996</v>
      </c>
      <c r="B47" s="28" t="s">
        <v>45</v>
      </c>
      <c r="C47" s="12">
        <f>VLOOKUP($C$1,'TANF Cases (2 yr)'!$A$3:$AL$54,19,0)</f>
        <v>437095.29166666663</v>
      </c>
      <c r="D47" s="10">
        <f>VLOOKUP($C$1,'Poverty (2 yr)'!$A$3:$AM$54,19,0)</f>
        <v>550562</v>
      </c>
      <c r="E47" s="11">
        <f t="shared" si="0"/>
        <v>79.390748302038034</v>
      </c>
      <c r="AB47" s="22">
        <v>35</v>
      </c>
      <c r="AC47" s="22">
        <v>38</v>
      </c>
      <c r="AD47" s="22">
        <v>35</v>
      </c>
      <c r="AF47" s="22" t="s">
        <v>46</v>
      </c>
    </row>
    <row r="48" spans="1:32" x14ac:dyDescent="0.2">
      <c r="A48" s="5">
        <v>1997</v>
      </c>
      <c r="B48" s="28" t="s">
        <v>47</v>
      </c>
      <c r="C48" s="12">
        <f>VLOOKUP($C$1,'TANF Cases (2 yr)'!$A$3:$AL$54,20,0)</f>
        <v>400686.83333333337</v>
      </c>
      <c r="D48" s="10">
        <f>VLOOKUP($C$1,'Poverty (2 yr)'!$A$3:$AM$54,20,0)</f>
        <v>541515</v>
      </c>
      <c r="E48" s="11">
        <f t="shared" si="0"/>
        <v>73.993672074334668</v>
      </c>
      <c r="AB48" s="22">
        <v>36</v>
      </c>
      <c r="AC48" s="22">
        <v>39</v>
      </c>
      <c r="AD48" s="22">
        <v>36</v>
      </c>
      <c r="AF48" s="22" t="s">
        <v>48</v>
      </c>
    </row>
    <row r="49" spans="1:32" x14ac:dyDescent="0.2">
      <c r="A49" s="5">
        <v>1998</v>
      </c>
      <c r="B49" s="28" t="s">
        <v>49</v>
      </c>
      <c r="C49" s="12">
        <f>VLOOKUP($C$1,'TANF Cases (2 yr)'!$A$3:$AL$54,21,0)</f>
        <v>366780.54166666669</v>
      </c>
      <c r="D49" s="10">
        <f>VLOOKUP($C$1,'Poverty (2 yr)'!$A$3:$AM$54,21,0)</f>
        <v>523329</v>
      </c>
      <c r="E49" s="11">
        <f t="shared" si="0"/>
        <v>70.08603415187514</v>
      </c>
      <c r="AB49" s="22">
        <v>37</v>
      </c>
      <c r="AC49" s="22">
        <v>40</v>
      </c>
      <c r="AD49" s="22">
        <v>37</v>
      </c>
      <c r="AF49" s="22" t="s">
        <v>50</v>
      </c>
    </row>
    <row r="50" spans="1:32" x14ac:dyDescent="0.2">
      <c r="A50" s="5">
        <v>1999</v>
      </c>
      <c r="B50" s="28" t="s">
        <v>51</v>
      </c>
      <c r="C50" s="12">
        <f>VLOOKUP($C$1,'TANF Cases (2 yr)'!$A$3:$AL$54,22,0)</f>
        <v>332272.5</v>
      </c>
      <c r="D50" s="10">
        <f>VLOOKUP($C$1,'Poverty (2 yr)'!$A$3:$AM$54,22,0)</f>
        <v>498167.5</v>
      </c>
      <c r="E50" s="11">
        <f t="shared" si="0"/>
        <v>66.69895165782593</v>
      </c>
      <c r="AB50" s="22">
        <v>38</v>
      </c>
      <c r="AC50" s="22">
        <v>41</v>
      </c>
      <c r="AD50" s="22">
        <v>38</v>
      </c>
      <c r="AF50" s="22" t="s">
        <v>52</v>
      </c>
    </row>
    <row r="51" spans="1:32" x14ac:dyDescent="0.2">
      <c r="A51" s="5">
        <v>2000</v>
      </c>
      <c r="B51" s="28" t="s">
        <v>53</v>
      </c>
      <c r="C51" s="12">
        <f>VLOOKUP($C$1,'TANF Cases (2 yr)'!$A$3:$AL$54,23,0)</f>
        <v>279794.16666666663</v>
      </c>
      <c r="D51" s="10">
        <f>VLOOKUP($C$1,'Poverty (2 yr)'!$A$3:$AM$54,23,0)</f>
        <v>442098</v>
      </c>
      <c r="E51" s="11">
        <f t="shared" si="0"/>
        <v>63.287815522048653</v>
      </c>
      <c r="AB51" s="22">
        <v>39</v>
      </c>
      <c r="AC51" s="22">
        <v>42</v>
      </c>
      <c r="AD51" s="22">
        <v>39</v>
      </c>
      <c r="AF51" s="22" t="s">
        <v>54</v>
      </c>
    </row>
    <row r="52" spans="1:32" x14ac:dyDescent="0.2">
      <c r="A52" s="5">
        <v>2001</v>
      </c>
      <c r="B52" s="28" t="s">
        <v>55</v>
      </c>
      <c r="C52" s="12">
        <f>VLOOKUP($C$1,'TANF Cases (2 yr)'!$A$3:$AL$54,24,0)</f>
        <v>234942.83333333331</v>
      </c>
      <c r="D52" s="10">
        <f>VLOOKUP($C$1,'Poverty (2 yr)'!$A$3:$AM$54,24,0)</f>
        <v>420080.5</v>
      </c>
      <c r="E52" s="11">
        <f t="shared" si="0"/>
        <v>55.928050298295993</v>
      </c>
      <c r="AB52" s="22">
        <v>40</v>
      </c>
      <c r="AC52" s="22">
        <v>43</v>
      </c>
      <c r="AD52" s="22">
        <v>40</v>
      </c>
      <c r="AF52" s="22" t="s">
        <v>56</v>
      </c>
    </row>
    <row r="53" spans="1:32" x14ac:dyDescent="0.2">
      <c r="A53" s="5">
        <v>2002</v>
      </c>
      <c r="B53" s="28" t="s">
        <v>57</v>
      </c>
      <c r="C53" s="12">
        <f>VLOOKUP($C$1,'TANF Cases (2 yr)'!$A$3:$AL$54,25,0)</f>
        <v>210473.95833333331</v>
      </c>
      <c r="D53" s="10">
        <f>VLOOKUP($C$1,'Poverty (2 yr)'!$A$3:$AM$54,25,0)</f>
        <v>427354.5</v>
      </c>
      <c r="E53" s="11">
        <f t="shared" si="0"/>
        <v>49.250436893336399</v>
      </c>
      <c r="AA53" t="s">
        <v>58</v>
      </c>
      <c r="AF53" s="22" t="s">
        <v>59</v>
      </c>
    </row>
    <row r="54" spans="1:32" x14ac:dyDescent="0.2">
      <c r="A54" s="5">
        <v>2003</v>
      </c>
      <c r="B54" s="28" t="s">
        <v>60</v>
      </c>
      <c r="C54" s="12">
        <f>VLOOKUP($C$1,'TANF Cases (2 yr)'!$A$3:$AL$54,26,0)</f>
        <v>198280.29166666669</v>
      </c>
      <c r="D54" s="10">
        <f>VLOOKUP($C$1,'Poverty (2 yr)'!$A$3:$AM$54,26,0)</f>
        <v>425228</v>
      </c>
      <c r="E54" s="11">
        <f t="shared" si="0"/>
        <v>46.629171095663196</v>
      </c>
      <c r="AF54" s="22" t="s">
        <v>61</v>
      </c>
    </row>
    <row r="55" spans="1:32" x14ac:dyDescent="0.2">
      <c r="A55" s="5">
        <v>2004</v>
      </c>
      <c r="B55" s="28" t="s">
        <v>62</v>
      </c>
      <c r="C55" s="12">
        <f>VLOOKUP($C$1,'TANF Cases (2 yr)'!$A$3:$AL$54,27,0)</f>
        <v>196354.375</v>
      </c>
      <c r="D55" s="10">
        <f>VLOOKUP($C$1,'Poverty (2 yr)'!$A$3:$AM$54,27,0)</f>
        <v>435929</v>
      </c>
      <c r="E55" s="11">
        <f t="shared" si="0"/>
        <v>45.042742052031407</v>
      </c>
      <c r="AF55" s="22" t="s">
        <v>63</v>
      </c>
    </row>
    <row r="56" spans="1:32" x14ac:dyDescent="0.2">
      <c r="A56" s="5">
        <v>2005</v>
      </c>
      <c r="B56" s="28" t="s">
        <v>64</v>
      </c>
      <c r="C56" s="12">
        <f>VLOOKUP($C$1,'TANF Cases (2 yr)'!$A$3:$AL$54,28,0)</f>
        <v>192547.125</v>
      </c>
      <c r="D56" s="10">
        <f>VLOOKUP($C$1,'Poverty (2 yr)'!$A$3:$AM$54,28,0)</f>
        <v>450076</v>
      </c>
      <c r="E56" s="11">
        <f t="shared" si="0"/>
        <v>42.78102476026271</v>
      </c>
      <c r="AF56" s="22" t="s">
        <v>65</v>
      </c>
    </row>
    <row r="57" spans="1:32" x14ac:dyDescent="0.2">
      <c r="A57" s="5">
        <v>2006</v>
      </c>
      <c r="B57" s="28" t="s">
        <v>66</v>
      </c>
      <c r="C57" s="12">
        <f>VLOOKUP($C$1,'TANF Cases (2 yr)'!$A$3:$AL$54,29,0)</f>
        <v>179879.08333333334</v>
      </c>
      <c r="D57" s="10">
        <f>VLOOKUP($C$1,'Poverty (2 yr)'!$A$3:$AM$54,29,0)</f>
        <v>443747.5</v>
      </c>
      <c r="E57" s="11">
        <f t="shared" si="0"/>
        <v>40.536359829257258</v>
      </c>
      <c r="AF57" s="22" t="s">
        <v>67</v>
      </c>
    </row>
    <row r="58" spans="1:32" x14ac:dyDescent="0.2">
      <c r="A58" s="5">
        <v>2007</v>
      </c>
      <c r="B58" s="28" t="s">
        <v>68</v>
      </c>
      <c r="C58" s="12">
        <f>VLOOKUP($C$1,'TANF Cases (2 yr)'!$A$3:$AL$54,30,0)</f>
        <v>163469</v>
      </c>
      <c r="D58" s="10">
        <f>VLOOKUP($C$1,'Poverty (2 yr)'!$A$3:$AM$54,30,0)</f>
        <v>446599</v>
      </c>
      <c r="E58" s="11">
        <f t="shared" si="0"/>
        <v>36.60308240726021</v>
      </c>
      <c r="AF58" s="22" t="s">
        <v>69</v>
      </c>
    </row>
    <row r="59" spans="1:32" x14ac:dyDescent="0.2">
      <c r="A59" s="5">
        <v>2008</v>
      </c>
      <c r="B59" s="28" t="s">
        <v>70</v>
      </c>
      <c r="C59" s="12">
        <f>VLOOKUP($C$1,'TANF Cases (2 yr)'!$A$3:$AL$54,31,0)</f>
        <v>152993.33333333331</v>
      </c>
      <c r="D59" s="10">
        <f>VLOOKUP($C$1,'Poverty (2 yr)'!$A$3:$AM$54,31,0)</f>
        <v>450907.5</v>
      </c>
      <c r="E59" s="11">
        <f t="shared" si="0"/>
        <v>33.930092831308706</v>
      </c>
      <c r="AF59" s="22" t="s">
        <v>71</v>
      </c>
    </row>
    <row r="60" spans="1:32" x14ac:dyDescent="0.2">
      <c r="A60" s="5">
        <v>2009</v>
      </c>
      <c r="B60" s="28" t="s">
        <v>72</v>
      </c>
      <c r="C60" s="12">
        <f>VLOOKUP($C$1,'TANF Cases (2 yr)'!$A$3:$AL$54,32,0)</f>
        <v>152879.33333333331</v>
      </c>
      <c r="D60" s="10">
        <f>VLOOKUP($C$1,'Poverty (2 yr)'!$A$3:$AM$54,32,0)</f>
        <v>463446.5</v>
      </c>
      <c r="E60" s="11">
        <f t="shared" si="0"/>
        <v>32.987482553721584</v>
      </c>
      <c r="AF60" s="22" t="s">
        <v>73</v>
      </c>
    </row>
    <row r="61" spans="1:32" x14ac:dyDescent="0.2">
      <c r="A61" s="5">
        <v>2010</v>
      </c>
      <c r="B61" s="28" t="s">
        <v>74</v>
      </c>
      <c r="C61" s="12">
        <f>VLOOKUP($C$1,'TANF Cases (2 yr)'!$A$3:$AL$54,33,0)</f>
        <v>156564.41666666666</v>
      </c>
      <c r="D61" s="10">
        <f>VLOOKUP($C$1,'Poverty (2 yr)'!$A$3:$AM$54,33,0)</f>
        <v>463827.5</v>
      </c>
      <c r="E61" s="11">
        <f t="shared" si="0"/>
        <v>33.754880136832476</v>
      </c>
      <c r="AF61" s="22" t="s">
        <v>4</v>
      </c>
    </row>
    <row r="62" spans="1:32" x14ac:dyDescent="0.2">
      <c r="A62" s="5">
        <v>2011</v>
      </c>
      <c r="B62" s="28" t="s">
        <v>75</v>
      </c>
      <c r="C62" s="12">
        <f>VLOOKUP($C$1,'TANF Cases (2 yr)'!$A$3:$AL$54,34,0)</f>
        <v>159592.45833333331</v>
      </c>
      <c r="D62" s="10">
        <f>VLOOKUP($C$1,'Poverty (2 yr)'!$A$3:$AM$54,34,0)</f>
        <v>453640</v>
      </c>
      <c r="E62" s="11">
        <f t="shared" si="0"/>
        <v>35.180420230432354</v>
      </c>
      <c r="AF62" s="22" t="s">
        <v>76</v>
      </c>
    </row>
    <row r="63" spans="1:32" x14ac:dyDescent="0.2">
      <c r="A63" s="5">
        <v>2012</v>
      </c>
      <c r="B63" s="28" t="s">
        <v>77</v>
      </c>
      <c r="C63" s="12">
        <f>VLOOKUP($C$1,'TANF Cases (2 yr)'!$A$3:$AL$54,35,0)</f>
        <v>160606.33333333331</v>
      </c>
      <c r="D63" s="10">
        <f>VLOOKUP($C$1,'Poverty (2 yr)'!$A$3:$AM$54,35,0)</f>
        <v>479426.5</v>
      </c>
      <c r="E63" s="11">
        <f t="shared" si="0"/>
        <v>33.499677913785177</v>
      </c>
      <c r="AF63" s="22" t="s">
        <v>78</v>
      </c>
    </row>
    <row r="64" spans="1:32" x14ac:dyDescent="0.2">
      <c r="A64" s="5">
        <v>2013</v>
      </c>
      <c r="B64" s="28" t="s">
        <v>79</v>
      </c>
      <c r="C64" s="12">
        <f>VLOOKUP($C$1,'TANF Cases (2 yr)'!$A$3:$AL$54,36,0)</f>
        <v>160122.45833333331</v>
      </c>
      <c r="D64" s="10">
        <f>VLOOKUP($C$1,'Poverty (2 yr)'!$A$3:$AM$54,36,0)</f>
        <v>462524.5</v>
      </c>
      <c r="E64" s="11">
        <f t="shared" si="0"/>
        <v>34.619238188103182</v>
      </c>
      <c r="AF64" s="22" t="s">
        <v>80</v>
      </c>
    </row>
    <row r="65" spans="1:32" x14ac:dyDescent="0.2">
      <c r="A65" s="5">
        <v>2014</v>
      </c>
      <c r="B65" s="28" t="s">
        <v>81</v>
      </c>
      <c r="C65" s="12">
        <f>VLOOKUP($C$1,'TANF Cases (2 yr)'!$A$3:$AL$54,37,0)</f>
        <v>157088.54166666669</v>
      </c>
      <c r="D65" s="10">
        <f>VLOOKUP($C$1,'Poverty (2 yr)'!$A$3:$AM$54,37,0)</f>
        <v>401540</v>
      </c>
      <c r="E65" s="11">
        <f t="shared" si="0"/>
        <v>39.121517574006745</v>
      </c>
      <c r="AF65" s="22" t="s">
        <v>82</v>
      </c>
    </row>
    <row r="66" spans="1:32" x14ac:dyDescent="0.2">
      <c r="A66" s="5">
        <v>2015</v>
      </c>
      <c r="B66" s="28" t="s">
        <v>83</v>
      </c>
      <c r="C66" s="12">
        <f>VLOOKUP($C$1,'TANF Cases (2 yr)'!$A$3:$AL$54,38,0)</f>
        <v>153169</v>
      </c>
      <c r="D66" s="10">
        <f>VLOOKUP($C$1,'Poverty (2 yr)'!$A$3:$AM$58,38,0)</f>
        <v>379308.5</v>
      </c>
      <c r="E66" s="11">
        <f t="shared" si="0"/>
        <v>40.381114580875462</v>
      </c>
      <c r="AF66" s="22" t="s">
        <v>84</v>
      </c>
    </row>
    <row r="67" spans="1:32" x14ac:dyDescent="0.2">
      <c r="A67" s="5">
        <v>2016</v>
      </c>
      <c r="B67" s="28" t="s">
        <v>85</v>
      </c>
      <c r="C67" s="12">
        <f>VLOOKUP($C$1,'TANF Cases (2 yr)'!$A$3:$AP$54,39,0)</f>
        <v>149324.83333333331</v>
      </c>
      <c r="D67" s="10">
        <f>VLOOKUP($C$1,'Poverty (2 yr)'!$A$3:$AM$54,39,0)</f>
        <v>349796</v>
      </c>
      <c r="E67" s="11">
        <f t="shared" ref="E67:E68" si="1">SUM(C67/D67)*100</f>
        <v>42.689119753608765</v>
      </c>
      <c r="AF67" s="22" t="s">
        <v>86</v>
      </c>
    </row>
    <row r="68" spans="1:32" x14ac:dyDescent="0.2">
      <c r="A68" s="5">
        <v>2017</v>
      </c>
      <c r="B68" s="28" t="s">
        <v>87</v>
      </c>
      <c r="C68" s="12">
        <f>VLOOKUP($C$1,'TANF Cases (2 yr)'!$A$3:$AP$54,40,0)</f>
        <v>142262.625</v>
      </c>
      <c r="D68" s="10">
        <f>VLOOKUP($C$1,'Poverty (2 yr)'!$A$3:$AN$54,40,0)</f>
        <v>336972.5</v>
      </c>
      <c r="E68" s="11">
        <f t="shared" si="1"/>
        <v>42.217873862110409</v>
      </c>
    </row>
    <row r="69" spans="1:32" x14ac:dyDescent="0.2">
      <c r="A69" s="5">
        <v>2018</v>
      </c>
      <c r="B69" s="30" t="s">
        <v>88</v>
      </c>
      <c r="C69" s="12">
        <f>VLOOKUP($C$1,'TANF Cases (2 yr)'!$A$3:$AP$54,41,0)</f>
        <v>133621</v>
      </c>
      <c r="D69" s="10">
        <f>VLOOKUP($C$1,'Poverty (2 yr)'!$A$3:$AO$54,41,0)</f>
        <v>316109</v>
      </c>
      <c r="E69" s="11">
        <f>SUM(C69/D69)*100</f>
        <v>42.270545919287336</v>
      </c>
    </row>
    <row r="70" spans="1:32" x14ac:dyDescent="0.2">
      <c r="A70" s="5">
        <v>2019</v>
      </c>
      <c r="B70" s="30" t="s">
        <v>89</v>
      </c>
      <c r="C70" s="12">
        <f>VLOOKUP($C$1,'TANF Cases (2 yr)'!$A$3:$AZ$54,42,0)</f>
        <v>123254.58333333334</v>
      </c>
      <c r="D70" s="10">
        <f>VLOOKUP($C$1,'Poverty (2 yr)'!$A$3:$AZ$54,42,0)</f>
        <v>296290</v>
      </c>
      <c r="E70" s="11">
        <f>SUM(C70/D70)*100</f>
        <v>41.599305860249537</v>
      </c>
    </row>
    <row r="71" spans="1:32" x14ac:dyDescent="0.2">
      <c r="A71" s="5">
        <v>2020</v>
      </c>
      <c r="B71" s="30" t="s">
        <v>90</v>
      </c>
      <c r="C71" s="12">
        <f>VLOOKUP($C$1,'TANF Cases (2 yr)'!$A$3:$AZ$54,43,0)</f>
        <v>117266.79166666667</v>
      </c>
      <c r="D71" s="10">
        <f>VLOOKUP($C$1,'Poverty (2 yr)'!$A$3:$AZ$54,43,0)</f>
        <v>304300</v>
      </c>
      <c r="E71" s="11">
        <f>SUM(C71/D71)*100</f>
        <v>38.53657300909191</v>
      </c>
      <c r="AF71" s="22" t="s">
        <v>91</v>
      </c>
    </row>
    <row r="72" spans="1:32" x14ac:dyDescent="0.2">
      <c r="AF72" s="22" t="s">
        <v>92</v>
      </c>
    </row>
    <row r="73" spans="1:32" x14ac:dyDescent="0.2">
      <c r="A73" t="s">
        <v>93</v>
      </c>
      <c r="AF73" s="22" t="s">
        <v>94</v>
      </c>
    </row>
    <row r="74" spans="1:32" x14ac:dyDescent="0.2">
      <c r="AF74" s="22" t="s">
        <v>95</v>
      </c>
    </row>
    <row r="75" spans="1:32" x14ac:dyDescent="0.2">
      <c r="AF75" s="22" t="s">
        <v>96</v>
      </c>
    </row>
    <row r="76" spans="1:32" x14ac:dyDescent="0.2">
      <c r="AF76" s="22" t="s">
        <v>97</v>
      </c>
    </row>
    <row r="77" spans="1:32" x14ac:dyDescent="0.2">
      <c r="AF77" s="22" t="s">
        <v>98</v>
      </c>
    </row>
    <row r="78" spans="1:32" x14ac:dyDescent="0.2">
      <c r="AF78" s="22" t="s">
        <v>99</v>
      </c>
    </row>
    <row r="79" spans="1:32" x14ac:dyDescent="0.2">
      <c r="AF79" s="22" t="s">
        <v>100</v>
      </c>
    </row>
    <row r="80" spans="1:32" x14ac:dyDescent="0.2">
      <c r="AF80" s="22" t="s">
        <v>101</v>
      </c>
    </row>
    <row r="81" spans="32:32" x14ac:dyDescent="0.2">
      <c r="AF81" s="22" t="s">
        <v>102</v>
      </c>
    </row>
    <row r="82" spans="32:32" x14ac:dyDescent="0.2">
      <c r="AF82" s="22" t="s">
        <v>103</v>
      </c>
    </row>
  </sheetData>
  <mergeCells count="1">
    <mergeCell ref="D1:E1"/>
  </mergeCells>
  <phoneticPr fontId="10"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'TANF Cases (2 yr)'!$A$3:$A$52</xm:f>
          </x14:formula1>
          <xm:sqref>C1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3" tint="0.59999389629810485"/>
  </sheetPr>
  <dimension ref="A1:AT54"/>
  <sheetViews>
    <sheetView workbookViewId="0">
      <pane xSplit="1" ySplit="2" topLeftCell="B3" activePane="bottomRight" state="frozen"/>
      <selection pane="topRight" activeCell="B1" sqref="B1"/>
      <selection pane="bottomLeft" activeCell="A3" sqref="A3"/>
      <selection pane="bottomRight" activeCell="B12" sqref="B12:B52"/>
    </sheetView>
  </sheetViews>
  <sheetFormatPr baseColWidth="10" defaultColWidth="8.83203125" defaultRowHeight="15" x14ac:dyDescent="0.2"/>
  <cols>
    <col min="1" max="1" width="18.6640625" customWidth="1"/>
    <col min="2" max="17" width="8.83203125" customWidth="1"/>
    <col min="18" max="18" width="10.6640625" customWidth="1"/>
    <col min="19" max="24" width="8.83203125" customWidth="1"/>
    <col min="25" max="26" width="9.5" customWidth="1"/>
    <col min="27" max="27" width="8.83203125" customWidth="1"/>
    <col min="28" max="28" width="9.1640625" customWidth="1"/>
  </cols>
  <sheetData>
    <row r="1" spans="1:46" ht="19" x14ac:dyDescent="0.25">
      <c r="A1" s="37" t="s">
        <v>104</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46" s="2" customFormat="1" x14ac:dyDescent="0.2">
      <c r="B2" s="2" t="s">
        <v>11</v>
      </c>
      <c r="C2" s="2" t="s">
        <v>13</v>
      </c>
      <c r="D2" s="2" t="s">
        <v>15</v>
      </c>
      <c r="E2" s="2" t="s">
        <v>17</v>
      </c>
      <c r="F2" s="2" t="s">
        <v>19</v>
      </c>
      <c r="G2" s="2" t="s">
        <v>21</v>
      </c>
      <c r="H2" s="2" t="s">
        <v>23</v>
      </c>
      <c r="I2" s="2" t="s">
        <v>25</v>
      </c>
      <c r="J2" s="2" t="s">
        <v>27</v>
      </c>
      <c r="K2" s="2" t="s">
        <v>29</v>
      </c>
      <c r="L2" s="2" t="s">
        <v>31</v>
      </c>
      <c r="M2" s="2" t="s">
        <v>33</v>
      </c>
      <c r="N2" s="2" t="s">
        <v>35</v>
      </c>
      <c r="O2" s="2" t="s">
        <v>37</v>
      </c>
      <c r="P2" s="2" t="s">
        <v>39</v>
      </c>
      <c r="Q2" s="2" t="s">
        <v>41</v>
      </c>
      <c r="R2" s="2" t="s">
        <v>43</v>
      </c>
      <c r="S2" s="2" t="s">
        <v>45</v>
      </c>
      <c r="T2" s="2" t="s">
        <v>47</v>
      </c>
      <c r="U2" s="2" t="s">
        <v>49</v>
      </c>
      <c r="V2" s="2" t="s">
        <v>51</v>
      </c>
      <c r="W2" s="2" t="s">
        <v>53</v>
      </c>
      <c r="X2" s="2" t="s">
        <v>55</v>
      </c>
      <c r="Y2" s="2" t="s">
        <v>57</v>
      </c>
      <c r="Z2" s="2" t="s">
        <v>60</v>
      </c>
      <c r="AA2" s="2" t="s">
        <v>62</v>
      </c>
      <c r="AB2" s="2" t="s">
        <v>64</v>
      </c>
      <c r="AC2" s="25" t="s">
        <v>66</v>
      </c>
      <c r="AD2" s="2" t="s">
        <v>68</v>
      </c>
      <c r="AE2" s="2" t="s">
        <v>70</v>
      </c>
      <c r="AF2" s="2" t="s">
        <v>72</v>
      </c>
      <c r="AG2" s="2" t="s">
        <v>74</v>
      </c>
      <c r="AH2" s="2" t="s">
        <v>75</v>
      </c>
      <c r="AI2" s="2" t="s">
        <v>77</v>
      </c>
      <c r="AJ2" s="2" t="s">
        <v>79</v>
      </c>
      <c r="AK2" s="2" t="s">
        <v>81</v>
      </c>
      <c r="AL2" s="2" t="s">
        <v>83</v>
      </c>
      <c r="AM2" s="2" t="s">
        <v>85</v>
      </c>
      <c r="AN2" s="2" t="s">
        <v>87</v>
      </c>
      <c r="AO2" s="2" t="s">
        <v>88</v>
      </c>
      <c r="AP2" s="2" t="s">
        <v>89</v>
      </c>
      <c r="AQ2" s="2" t="s">
        <v>90</v>
      </c>
      <c r="AS2" s="38" t="s">
        <v>105</v>
      </c>
      <c r="AT2" s="38"/>
    </row>
    <row r="3" spans="1:46" x14ac:dyDescent="0.2">
      <c r="A3" t="s">
        <v>12</v>
      </c>
      <c r="B3" s="24">
        <f>('TANF Cases (2 yr)'!B3/'Poverty (2 yr)'!B3)*100</f>
        <v>49.345634738440033</v>
      </c>
      <c r="C3" s="24">
        <f>('TANF Cases (2 yr)'!C3/'Poverty (2 yr)'!C3)*100</f>
        <v>51.83752734467528</v>
      </c>
      <c r="D3" s="24">
        <f>('TANF Cases (2 yr)'!D3/'Poverty (2 yr)'!D3)*100</f>
        <v>47.256257310391042</v>
      </c>
      <c r="E3" s="24">
        <f>('TANF Cases (2 yr)'!E3/'Poverty (2 yr)'!E3)*100</f>
        <v>40.75672218448323</v>
      </c>
      <c r="F3" s="24">
        <f>('TANF Cases (2 yr)'!F3/'Poverty (2 yr)'!F3)*100</f>
        <v>39.666025902760467</v>
      </c>
      <c r="G3" s="24">
        <f>('TANF Cases (2 yr)'!G3/'Poverty (2 yr)'!G3)*100</f>
        <v>42.597175136849962</v>
      </c>
      <c r="H3" s="24">
        <f>('TANF Cases (2 yr)'!H3/'Poverty (2 yr)'!H3)*100</f>
        <v>37.889193567749842</v>
      </c>
      <c r="I3" s="24">
        <f>('TANF Cases (2 yr)'!I3/'Poverty (2 yr)'!I3)*100</f>
        <v>30.141816464036197</v>
      </c>
      <c r="J3" s="24">
        <f>('TANF Cases (2 yr)'!J3/'Poverty (2 yr)'!J3)*100</f>
        <v>29.376484681653665</v>
      </c>
      <c r="K3" s="24">
        <f>('TANF Cases (2 yr)'!K3/'Poverty (2 yr)'!K3)*100</f>
        <v>30.570913574825713</v>
      </c>
      <c r="L3" s="24">
        <f>('TANF Cases (2 yr)'!L3/'Poverty (2 yr)'!L3)*100</f>
        <v>33.78955185813092</v>
      </c>
      <c r="M3" s="24">
        <f>('TANF Cases (2 yr)'!M3/'Poverty (2 yr)'!M3)*100</f>
        <v>37.190308601876445</v>
      </c>
      <c r="N3" s="24">
        <f>('TANF Cases (2 yr)'!N3/'Poverty (2 yr)'!N3)*100</f>
        <v>35.10070264025417</v>
      </c>
      <c r="O3" s="24">
        <f>('TANF Cases (2 yr)'!O3/'Poverty (2 yr)'!O3)*100</f>
        <v>35.434675969146937</v>
      </c>
      <c r="P3" s="24">
        <f>('TANF Cases (2 yr)'!P3/'Poverty (2 yr)'!P3)*100</f>
        <v>38.218872710694384</v>
      </c>
      <c r="Q3" s="24">
        <f>('TANF Cases (2 yr)'!Q3/'Poverty (2 yr)'!Q3)*100</f>
        <v>39.564972370501401</v>
      </c>
      <c r="R3" s="24">
        <f>('TANF Cases (2 yr)'!R3/'Poverty (2 yr)'!R3)*100</f>
        <v>34.280305092002941</v>
      </c>
      <c r="S3" s="24">
        <f>('TANF Cases (2 yr)'!S3/'Poverty (2 yr)'!S3)*100</f>
        <v>32.484485899126945</v>
      </c>
      <c r="T3" s="24">
        <f>('TANF Cases (2 yr)'!T3/'Poverty (2 yr)'!T3)*100</f>
        <v>30.370714441847564</v>
      </c>
      <c r="U3" s="24">
        <f>('TANF Cases (2 yr)'!U3/'Poverty (2 yr)'!U3)*100</f>
        <v>23.251866346493273</v>
      </c>
      <c r="V3" s="24">
        <f>('TANF Cases (2 yr)'!V3/'Poverty (2 yr)'!V3)*100</f>
        <v>18.641698163968261</v>
      </c>
      <c r="W3" s="24">
        <f>('TANF Cases (2 yr)'!W3/'Poverty (2 yr)'!W3)*100</f>
        <v>18.01996776255454</v>
      </c>
      <c r="X3" s="24">
        <f>('TANF Cases (2 yr)'!X3/'Poverty (2 yr)'!X3)*100</f>
        <v>17.242855896439774</v>
      </c>
      <c r="Y3" s="24">
        <f>('TANF Cases (2 yr)'!Y3/'Poverty (2 yr)'!Y3)*100</f>
        <v>15.766833757509058</v>
      </c>
      <c r="Z3" s="24">
        <f>('TANF Cases (2 yr)'!Z3/'Poverty (2 yr)'!Z3)*100</f>
        <v>15.47403344342044</v>
      </c>
      <c r="AA3" s="24">
        <f>('TANF Cases (2 yr)'!AA3/'Poverty (2 yr)'!AA3)*100</f>
        <v>14.493904243320172</v>
      </c>
      <c r="AB3" s="24">
        <f>('TANF Cases (2 yr)'!AB3/'Poverty (2 yr)'!AB3)*100</f>
        <v>15.862139639281109</v>
      </c>
      <c r="AC3" s="24">
        <f>('TANF Cases (2 yr)'!AC3/'Poverty (2 yr)'!AC3)*100</f>
        <v>17.116798785143946</v>
      </c>
      <c r="AD3" s="24">
        <f>('TANF Cases (2 yr)'!AD3/'Poverty (2 yr)'!AD3)*100</f>
        <v>15.714285714285714</v>
      </c>
      <c r="AE3" s="24">
        <f>('TANF Cases (2 yr)'!AE3/'Poverty (2 yr)'!AE3)*100</f>
        <v>14.751683330761296</v>
      </c>
      <c r="AF3" s="24">
        <f>('TANF Cases (2 yr)'!AF3/'Poverty (2 yr)'!AF3)*100</f>
        <v>15.410611331973683</v>
      </c>
      <c r="AG3" s="24">
        <f>('TANF Cases (2 yr)'!AG3/'Poverty (2 yr)'!AG3)*100</f>
        <v>16.906581207662139</v>
      </c>
      <c r="AH3" s="24">
        <f>('TANF Cases (2 yr)'!AH3/'Poverty (2 yr)'!AH3)*100</f>
        <v>17.807217059637594</v>
      </c>
      <c r="AI3" s="24">
        <f>('TANF Cases (2 yr)'!AI3/'Poverty (2 yr)'!AI3)*100</f>
        <v>16.505012003174556</v>
      </c>
      <c r="AJ3" s="24">
        <f>('TANF Cases (2 yr)'!AJ3/'Poverty (2 yr)'!AJ3)*100</f>
        <v>13.646567361934084</v>
      </c>
      <c r="AK3" s="24">
        <f>('TANF Cases (2 yr)'!AK3/'Poverty (2 yr)'!AK3)*100</f>
        <v>11.809677643118329</v>
      </c>
      <c r="AL3" s="24">
        <f>('TANF Cases (2 yr)'!AL3/'Poverty (2 yr)'!AL3)*100</f>
        <v>11.35092057305207</v>
      </c>
      <c r="AM3" s="24">
        <f>('TANF Cases (2 yr)'!AM3/'Poverty (2 yr)'!AM3)*100</f>
        <v>10.204135292395415</v>
      </c>
      <c r="AN3" s="24">
        <f>('TANF Cases (2 yr)'!AN3/'Poverty (2 yr)'!AN3)*100</f>
        <v>8.8964865538829034</v>
      </c>
      <c r="AO3" s="24">
        <f>('TANF Cases (2 yr)'!AO3/'Poverty (2 yr)'!AO3)*100</f>
        <v>8.3440078201368504</v>
      </c>
      <c r="AP3" s="24">
        <v>8.1070459380555384</v>
      </c>
      <c r="AQ3" s="24">
        <v>7.4352222527817684</v>
      </c>
      <c r="AS3" t="s">
        <v>12</v>
      </c>
      <c r="AT3" s="24">
        <v>7.4352222527817684</v>
      </c>
    </row>
    <row r="4" spans="1:46" x14ac:dyDescent="0.2">
      <c r="A4" t="s">
        <v>14</v>
      </c>
      <c r="B4" s="24">
        <f>('TANF Cases (2 yr)'!B4/'Poverty (2 yr)'!B4)*100</f>
        <v>74.158325750682437</v>
      </c>
      <c r="C4" s="24">
        <f>('TANF Cases (2 yr)'!C4/'Poverty (2 yr)'!C4)*100</f>
        <v>73.347879669474921</v>
      </c>
      <c r="D4" s="24">
        <f>('TANF Cases (2 yr)'!D4/'Poverty (2 yr)'!D4)*100</f>
        <v>93.003693311269402</v>
      </c>
      <c r="E4" s="24">
        <f>('TANF Cases (2 yr)'!E4/'Poverty (2 yr)'!E4)*100</f>
        <v>77.296570572159041</v>
      </c>
      <c r="F4" s="24">
        <f>('TANF Cases (2 yr)'!F4/'Poverty (2 yr)'!F4)*100</f>
        <v>50.808323019801982</v>
      </c>
      <c r="G4" s="24">
        <f>('TANF Cases (2 yr)'!G4/'Poverty (2 yr)'!G4)*100</f>
        <v>57.16121681064179</v>
      </c>
      <c r="H4" s="24">
        <f>('TANF Cases (2 yr)'!H4/'Poverty (2 yr)'!H4)*100</f>
        <v>83.285221983530263</v>
      </c>
      <c r="I4" s="24">
        <f>('TANF Cases (2 yr)'!I4/'Poverty (2 yr)'!I4)*100</f>
        <v>80.785993387436122</v>
      </c>
      <c r="J4" s="24">
        <f>('TANF Cases (2 yr)'!J4/'Poverty (2 yr)'!J4)*100</f>
        <v>72.216970963301989</v>
      </c>
      <c r="K4" s="24">
        <f>('TANF Cases (2 yr)'!K4/'Poverty (2 yr)'!K4)*100</f>
        <v>76.696112472766885</v>
      </c>
      <c r="L4" s="24">
        <f>('TANF Cases (2 yr)'!L4/'Poverty (2 yr)'!L4)*100</f>
        <v>77.812445604873787</v>
      </c>
      <c r="M4" s="24">
        <f>('TANF Cases (2 yr)'!M4/'Poverty (2 yr)'!M4)*100</f>
        <v>71.372508080854956</v>
      </c>
      <c r="N4" s="24">
        <f>('TANF Cases (2 yr)'!N4/'Poverty (2 yr)'!N4)*100</f>
        <v>84.92273572757189</v>
      </c>
      <c r="O4" s="24">
        <f>('TANF Cases (2 yr)'!O4/'Poverty (2 yr)'!O4)*100</f>
        <v>105.11558183427702</v>
      </c>
      <c r="P4" s="24">
        <f>('TANF Cases (2 yr)'!P4/'Poverty (2 yr)'!P4)*100</f>
        <v>115.86424009588075</v>
      </c>
      <c r="Q4" s="24">
        <f>('TANF Cases (2 yr)'!Q4/'Poverty (2 yr)'!Q4)*100</f>
        <v>119.28408388415997</v>
      </c>
      <c r="R4" s="24">
        <f>('TANF Cases (2 yr)'!R4/'Poverty (2 yr)'!R4)*100</f>
        <v>128.09435802659274</v>
      </c>
      <c r="S4" s="24">
        <f>('TANF Cases (2 yr)'!S4/'Poverty (2 yr)'!S4)*100</f>
        <v>131.69620546869422</v>
      </c>
      <c r="T4" s="24">
        <f>('TANF Cases (2 yr)'!T4/'Poverty (2 yr)'!T4)*100</f>
        <v>124.01407721767931</v>
      </c>
      <c r="U4" s="24">
        <f>('TANF Cases (2 yr)'!U4/'Poverty (2 yr)'!U4)*100</f>
        <v>108.2681862023453</v>
      </c>
      <c r="V4" s="24">
        <f>('TANF Cases (2 yr)'!V4/'Poverty (2 yr)'!V4)*100</f>
        <v>102.31439046746105</v>
      </c>
      <c r="W4" s="24">
        <f>('TANF Cases (2 yr)'!W4/'Poverty (2 yr)'!W4)*100</f>
        <v>100.4836235074378</v>
      </c>
      <c r="X4" s="24">
        <f>('TANF Cases (2 yr)'!X4/'Poverty (2 yr)'!X4)*100</f>
        <v>68.248120167411514</v>
      </c>
      <c r="Y4" s="24">
        <f>('TANF Cases (2 yr)'!Y4/'Poverty (2 yr)'!Y4)*100</f>
        <v>57.546947785298087</v>
      </c>
      <c r="Z4" s="24">
        <f>('TANF Cases (2 yr)'!Z4/'Poverty (2 yr)'!Z4)*100</f>
        <v>62.256820214669048</v>
      </c>
      <c r="AA4" s="24">
        <f>('TANF Cases (2 yr)'!AA4/'Poverty (2 yr)'!AA4)*100</f>
        <v>57.735260933585749</v>
      </c>
      <c r="AB4" s="24">
        <f>('TANF Cases (2 yr)'!AB4/'Poverty (2 yr)'!AB4)*100</f>
        <v>40.879315834963379</v>
      </c>
      <c r="AC4" s="24">
        <f>('TANF Cases (2 yr)'!AC4/'Poverty (2 yr)'!AC4)*100</f>
        <v>32.328585275401409</v>
      </c>
      <c r="AD4" s="24">
        <f>('TANF Cases (2 yr)'!AD4/'Poverty (2 yr)'!AD4)*100</f>
        <v>35.155991717561903</v>
      </c>
      <c r="AE4" s="24">
        <f>('TANF Cases (2 yr)'!AE4/'Poverty (2 yr)'!AE4)*100</f>
        <v>40.412279561506139</v>
      </c>
      <c r="AF4" s="24">
        <f>('TANF Cases (2 yr)'!AF4/'Poverty (2 yr)'!AF4)*100</f>
        <v>30.256208378440441</v>
      </c>
      <c r="AG4" s="24">
        <f>('TANF Cases (2 yr)'!AG4/'Poverty (2 yr)'!AG4)*100</f>
        <v>25.734673471242875</v>
      </c>
      <c r="AH4" s="24">
        <f>('TANF Cases (2 yr)'!AH4/'Poverty (2 yr)'!AH4)*100</f>
        <v>27.327048739957771</v>
      </c>
      <c r="AI4" s="24">
        <f>('TANF Cases (2 yr)'!AI4/'Poverty (2 yr)'!AI4)*100</f>
        <v>28.580043242973019</v>
      </c>
      <c r="AJ4" s="24">
        <f>('TANF Cases (2 yr)'!AJ4/'Poverty (2 yr)'!AJ4)*100</f>
        <v>29.612278945612275</v>
      </c>
      <c r="AK4" s="24">
        <f>('TANF Cases (2 yr)'!AK4/'Poverty (2 yr)'!AK4)*100</f>
        <v>28.865856807033275</v>
      </c>
      <c r="AL4" s="24">
        <f>('TANF Cases (2 yr)'!AL4/'Poverty (2 yr)'!AL4)*100</f>
        <v>30.39929760268743</v>
      </c>
      <c r="AM4" s="24">
        <f>('TANF Cases (2 yr)'!AM4/'Poverty (2 yr)'!AM4)*100</f>
        <v>26.770582846673541</v>
      </c>
      <c r="AN4" s="24">
        <f>('TANF Cases (2 yr)'!AN4/'Poverty (2 yr)'!AN4)*100</f>
        <v>20.387690369115123</v>
      </c>
      <c r="AO4" s="24">
        <f>('TANF Cases (2 yr)'!AO4/'Poverty (2 yr)'!AO4)*100</f>
        <v>20.009938711280437</v>
      </c>
      <c r="AP4" s="24">
        <v>21.599217066317479</v>
      </c>
      <c r="AQ4" s="24">
        <v>19.551537525695348</v>
      </c>
      <c r="AS4" t="s">
        <v>14</v>
      </c>
      <c r="AT4" s="24">
        <v>19.551537525695348</v>
      </c>
    </row>
    <row r="5" spans="1:46" x14ac:dyDescent="0.2">
      <c r="A5" t="s">
        <v>16</v>
      </c>
      <c r="B5" s="24">
        <f>('TANF Cases (2 yr)'!B5/'Poverty (2 yr)'!B5)*100</f>
        <v>51.210575162043561</v>
      </c>
      <c r="C5" s="24">
        <f>('TANF Cases (2 yr)'!C5/'Poverty (2 yr)'!C5)*100</f>
        <v>38.247753417951671</v>
      </c>
      <c r="D5" s="24">
        <f>('TANF Cases (2 yr)'!D5/'Poverty (2 yr)'!D5)*100</f>
        <v>41.586836618900584</v>
      </c>
      <c r="E5" s="24">
        <f>('TANF Cases (2 yr)'!E5/'Poverty (2 yr)'!E5)*100</f>
        <v>43.65498409863698</v>
      </c>
      <c r="F5" s="24">
        <f>('TANF Cases (2 yr)'!F5/'Poverty (2 yr)'!F5)*100</f>
        <v>37.099303938209708</v>
      </c>
      <c r="G5" s="24">
        <f>('TANF Cases (2 yr)'!G5/'Poverty (2 yr)'!G5)*100</f>
        <v>30.855947343106472</v>
      </c>
      <c r="H5" s="24">
        <f>('TANF Cases (2 yr)'!H5/'Poverty (2 yr)'!H5)*100</f>
        <v>35.192575570009552</v>
      </c>
      <c r="I5" s="24">
        <f>('TANF Cases (2 yr)'!I5/'Poverty (2 yr)'!I5)*100</f>
        <v>38.405882252137786</v>
      </c>
      <c r="J5" s="24">
        <f>('TANF Cases (2 yr)'!J5/'Poverty (2 yr)'!J5)*100</f>
        <v>36.842666857323607</v>
      </c>
      <c r="K5" s="24">
        <f>('TANF Cases (2 yr)'!K5/'Poverty (2 yr)'!K5)*100</f>
        <v>41.948704095267956</v>
      </c>
      <c r="L5" s="24">
        <f>('TANF Cases (2 yr)'!L5/'Poverty (2 yr)'!L5)*100</f>
        <v>41.225370298852731</v>
      </c>
      <c r="M5" s="24">
        <f>('TANF Cases (2 yr)'!M5/'Poverty (2 yr)'!M5)*100</f>
        <v>49.155309230659739</v>
      </c>
      <c r="N5" s="24">
        <f>('TANF Cases (2 yr)'!N5/'Poverty (2 yr)'!N5)*100</f>
        <v>64.390499179463006</v>
      </c>
      <c r="O5" s="24">
        <f>('TANF Cases (2 yr)'!O5/'Poverty (2 yr)'!O5)*100</f>
        <v>68.821919158600338</v>
      </c>
      <c r="P5" s="24">
        <f>('TANF Cases (2 yr)'!P5/'Poverty (2 yr)'!P5)*100</f>
        <v>64.412739166139644</v>
      </c>
      <c r="Q5" s="24">
        <f>('TANF Cases (2 yr)'!Q5/'Poverty (2 yr)'!Q5)*100</f>
        <v>59.556258881281487</v>
      </c>
      <c r="R5" s="24">
        <f>('TANF Cases (2 yr)'!R5/'Poverty (2 yr)'!R5)*100</f>
        <v>54.929470059958639</v>
      </c>
      <c r="S5" s="24">
        <f>('TANF Cases (2 yr)'!S5/'Poverty (2 yr)'!S5)*100</f>
        <v>42.31415321494076</v>
      </c>
      <c r="T5" s="24">
        <f>('TANF Cases (2 yr)'!T5/'Poverty (2 yr)'!T5)*100</f>
        <v>35.132752798636858</v>
      </c>
      <c r="U5" s="24">
        <f>('TANF Cases (2 yr)'!U5/'Poverty (2 yr)'!U5)*100</f>
        <v>29.820135099850543</v>
      </c>
      <c r="V5" s="24">
        <f>('TANF Cases (2 yr)'!V5/'Poverty (2 yr)'!V5)*100</f>
        <v>27.925557742782154</v>
      </c>
      <c r="W5" s="24">
        <f>('TANF Cases (2 yr)'!W5/'Poverty (2 yr)'!W5)*100</f>
        <v>32.013455081170541</v>
      </c>
      <c r="X5" s="24">
        <f>('TANF Cases (2 yr)'!X5/'Poverty (2 yr)'!X5)*100</f>
        <v>28.594445944122015</v>
      </c>
      <c r="Y5" s="24">
        <f>('TANF Cases (2 yr)'!Y5/'Poverty (2 yr)'!Y5)*100</f>
        <v>28.825922948023354</v>
      </c>
      <c r="Z5" s="24">
        <f>('TANF Cases (2 yr)'!Z5/'Poverty (2 yr)'!Z5)*100</f>
        <v>34.208318361928711</v>
      </c>
      <c r="AA5" s="24">
        <f>('TANF Cases (2 yr)'!AA5/'Poverty (2 yr)'!AA5)*100</f>
        <v>34.060919146516795</v>
      </c>
      <c r="AB5" s="24">
        <f>('TANF Cases (2 yr)'!AB5/'Poverty (2 yr)'!AB5)*100</f>
        <v>28.966538263748792</v>
      </c>
      <c r="AC5" s="24">
        <f>('TANF Cases (2 yr)'!AC5/'Poverty (2 yr)'!AC5)*100</f>
        <v>27.080712121820525</v>
      </c>
      <c r="AD5" s="24">
        <f>('TANF Cases (2 yr)'!AD5/'Poverty (2 yr)'!AD5)*100</f>
        <v>25.49630706182398</v>
      </c>
      <c r="AE5" s="24">
        <f>('TANF Cases (2 yr)'!AE5/'Poverty (2 yr)'!AE5)*100</f>
        <v>21.865348829216323</v>
      </c>
      <c r="AF5" s="24">
        <f>('TANF Cases (2 yr)'!AF5/'Poverty (2 yr)'!AF5)*100</f>
        <v>19.85319852226327</v>
      </c>
      <c r="AG5" s="24">
        <f>('TANF Cases (2 yr)'!AG5/'Poverty (2 yr)'!AG5)*100</f>
        <v>17.671695065395237</v>
      </c>
      <c r="AH5" s="24">
        <f>('TANF Cases (2 yr)'!AH5/'Poverty (2 yr)'!AH5)*100</f>
        <v>13.433776119662378</v>
      </c>
      <c r="AI5" s="24">
        <f>('TANF Cases (2 yr)'!AI5/'Poverty (2 yr)'!AI5)*100</f>
        <v>10.076518703157229</v>
      </c>
      <c r="AJ5" s="24">
        <f>('TANF Cases (2 yr)'!AJ5/'Poverty (2 yr)'!AJ5)*100</f>
        <v>9.1351032893448778</v>
      </c>
      <c r="AK5" s="24">
        <f>('TANF Cases (2 yr)'!AK5/'Poverty (2 yr)'!AK5)*100</f>
        <v>7.6161314169508803</v>
      </c>
      <c r="AL5" s="24">
        <f>('TANF Cases (2 yr)'!AL5/'Poverty (2 yr)'!AL5)*100</f>
        <v>6.5864494681568715</v>
      </c>
      <c r="AM5" s="24">
        <f>('TANF Cases (2 yr)'!AM5/'Poverty (2 yr)'!AM5)*100</f>
        <v>6.2483476579176127</v>
      </c>
      <c r="AN5" s="24">
        <f>('TANF Cases (2 yr)'!AN5/'Poverty (2 yr)'!AN5)*100</f>
        <v>6.0600976740917716</v>
      </c>
      <c r="AO5" s="24">
        <f>('TANF Cases (2 yr)'!AO5/'Poverty (2 yr)'!AO5)*100</f>
        <v>5.853484833770354</v>
      </c>
      <c r="AP5" s="24">
        <v>5.6976453489603864</v>
      </c>
      <c r="AQ5" s="24">
        <v>6.1940128887343899</v>
      </c>
      <c r="AS5" t="s">
        <v>16</v>
      </c>
      <c r="AT5" s="24">
        <v>6.1940128887343899</v>
      </c>
    </row>
    <row r="6" spans="1:46" x14ac:dyDescent="0.2">
      <c r="A6" t="s">
        <v>18</v>
      </c>
      <c r="B6" s="24">
        <f>('TANF Cases (2 yr)'!B6/'Poverty (2 yr)'!B6)*100</f>
        <v>39.428497836161092</v>
      </c>
      <c r="C6" s="24">
        <f>('TANF Cases (2 yr)'!C6/'Poverty (2 yr)'!C6)*100</f>
        <v>37.226376314528537</v>
      </c>
      <c r="D6" s="24">
        <f>('TANF Cases (2 yr)'!D6/'Poverty (2 yr)'!D6)*100</f>
        <v>35.471005036004698</v>
      </c>
      <c r="E6" s="24">
        <f>('TANF Cases (2 yr)'!E6/'Poverty (2 yr)'!E6)*100</f>
        <v>31.597226488427999</v>
      </c>
      <c r="F6" s="24">
        <f>('TANF Cases (2 yr)'!F6/'Poverty (2 yr)'!F6)*100</f>
        <v>31.85183614221619</v>
      </c>
      <c r="G6" s="24">
        <f>('TANF Cases (2 yr)'!G6/'Poverty (2 yr)'!G6)*100</f>
        <v>27.096396167832502</v>
      </c>
      <c r="H6" s="24">
        <f>('TANF Cases (2 yr)'!H6/'Poverty (2 yr)'!H6)*100</f>
        <v>24.248448214761964</v>
      </c>
      <c r="I6" s="24">
        <f>('TANF Cases (2 yr)'!I6/'Poverty (2 yr)'!I6)*100</f>
        <v>26.986630251322275</v>
      </c>
      <c r="J6" s="24">
        <f>('TANF Cases (2 yr)'!J6/'Poverty (2 yr)'!J6)*100</f>
        <v>25.902650324921922</v>
      </c>
      <c r="K6" s="24">
        <f>('TANF Cases (2 yr)'!K6/'Poverty (2 yr)'!K6)*100</f>
        <v>25.757483449088181</v>
      </c>
      <c r="L6" s="24">
        <f>('TANF Cases (2 yr)'!L6/'Poverty (2 yr)'!L6)*100</f>
        <v>29.782432136944365</v>
      </c>
      <c r="M6" s="24">
        <f>('TANF Cases (2 yr)'!M6/'Poverty (2 yr)'!M6)*100</f>
        <v>35.805875521339303</v>
      </c>
      <c r="N6" s="24">
        <f>('TANF Cases (2 yr)'!N6/'Poverty (2 yr)'!N6)*100</f>
        <v>38.089013002232555</v>
      </c>
      <c r="O6" s="24">
        <f>('TANF Cases (2 yr)'!O6/'Poverty (2 yr)'!O6)*100</f>
        <v>35.032426534320642</v>
      </c>
      <c r="P6" s="24">
        <f>('TANF Cases (2 yr)'!P6/'Poverty (2 yr)'!P6)*100</f>
        <v>34.034902675232523</v>
      </c>
      <c r="Q6" s="24">
        <f>('TANF Cases (2 yr)'!Q6/'Poverty (2 yr)'!Q6)*100</f>
        <v>39.507340460679799</v>
      </c>
      <c r="R6" s="24">
        <f>('TANF Cases (2 yr)'!R6/'Poverty (2 yr)'!R6)*100</f>
        <v>39.685878277498674</v>
      </c>
      <c r="S6" s="24">
        <f>('TANF Cases (2 yr)'!S6/'Poverty (2 yr)'!S6)*100</f>
        <v>32.760684366618229</v>
      </c>
      <c r="T6" s="24">
        <f>('TANF Cases (2 yr)'!T6/'Poverty (2 yr)'!T6)*100</f>
        <v>26.310969458525634</v>
      </c>
      <c r="U6" s="24">
        <f>('TANF Cases (2 yr)'!U6/'Poverty (2 yr)'!U6)*100</f>
        <v>22.986610108977587</v>
      </c>
      <c r="V6" s="24">
        <f>('TANF Cases (2 yr)'!V6/'Poverty (2 yr)'!V6)*100</f>
        <v>20.18688515789615</v>
      </c>
      <c r="W6" s="24">
        <f>('TANF Cases (2 yr)'!W6/'Poverty (2 yr)'!W6)*100</f>
        <v>17.279882154882156</v>
      </c>
      <c r="X6" s="24">
        <f>('TANF Cases (2 yr)'!X6/'Poverty (2 yr)'!X6)*100</f>
        <v>15.030262378918993</v>
      </c>
      <c r="Y6" s="24">
        <f>('TANF Cases (2 yr)'!Y6/'Poverty (2 yr)'!Y6)*100</f>
        <v>12.987627405124616</v>
      </c>
      <c r="Z6" s="24">
        <f>('TANF Cases (2 yr)'!Z6/'Poverty (2 yr)'!Z6)*100</f>
        <v>12.428258118016759</v>
      </c>
      <c r="AA6" s="24">
        <f>('TANF Cases (2 yr)'!AA6/'Poverty (2 yr)'!AA6)*100</f>
        <v>12.721002565816066</v>
      </c>
      <c r="AB6" s="24">
        <f>('TANF Cases (2 yr)'!AB6/'Poverty (2 yr)'!AB6)*100</f>
        <v>13.350431135220239</v>
      </c>
      <c r="AC6" s="24">
        <f>('TANF Cases (2 yr)'!AC6/'Poverty (2 yr)'!AC6)*100</f>
        <v>11.11153883060746</v>
      </c>
      <c r="AD6" s="24">
        <f>('TANF Cases (2 yr)'!AD6/'Poverty (2 yr)'!AD6)*100</f>
        <v>9.8344922052554651</v>
      </c>
      <c r="AE6" s="24">
        <f>('TANF Cases (2 yr)'!AE6/'Poverty (2 yr)'!AE6)*100</f>
        <v>9.6705076161510757</v>
      </c>
      <c r="AF6" s="24">
        <f>('TANF Cases (2 yr)'!AF6/'Poverty (2 yr)'!AF6)*100</f>
        <v>8.7495456733366748</v>
      </c>
      <c r="AG6" s="24">
        <f>('TANF Cases (2 yr)'!AG6/'Poverty (2 yr)'!AG6)*100</f>
        <v>9.7018902516804264</v>
      </c>
      <c r="AH6" s="24">
        <f>('TANF Cases (2 yr)'!AH6/'Poverty (2 yr)'!AH6)*100</f>
        <v>9.4522446605060875</v>
      </c>
      <c r="AI6" s="24">
        <f>('TANF Cases (2 yr)'!AI6/'Poverty (2 yr)'!AI6)*100</f>
        <v>6.8086123035787471</v>
      </c>
      <c r="AJ6" s="24">
        <f>('TANF Cases (2 yr)'!AJ6/'Poverty (2 yr)'!AJ6)*100</f>
        <v>6.6514583907698013</v>
      </c>
      <c r="AK6" s="24">
        <f>('TANF Cases (2 yr)'!AK6/'Poverty (2 yr)'!AK6)*100</f>
        <v>6.415310488897874</v>
      </c>
      <c r="AL6" s="24">
        <f>('TANF Cases (2 yr)'!AL6/'Poverty (2 yr)'!AL6)*100</f>
        <v>5.2461681788242558</v>
      </c>
      <c r="AM6" s="24">
        <f>('TANF Cases (2 yr)'!AM6/'Poverty (2 yr)'!AM6)*100</f>
        <v>4.794991384471107</v>
      </c>
      <c r="AN6" s="24">
        <f>('TANF Cases (2 yr)'!AN6/'Poverty (2 yr)'!AN6)*100</f>
        <v>4.5823996846342165</v>
      </c>
      <c r="AO6" s="24">
        <f>('TANF Cases (2 yr)'!AO6/'Poverty (2 yr)'!AO6)*100</f>
        <v>4.7026401209252464</v>
      </c>
      <c r="AP6" s="24">
        <v>4.3537408516931473</v>
      </c>
      <c r="AQ6" s="24">
        <v>3.784709469164226</v>
      </c>
      <c r="AS6" t="s">
        <v>18</v>
      </c>
      <c r="AT6" s="24">
        <v>3.784709469164226</v>
      </c>
    </row>
    <row r="7" spans="1:46" x14ac:dyDescent="0.2">
      <c r="A7" t="s">
        <v>20</v>
      </c>
      <c r="B7" s="24">
        <f>('TANF Cases (2 yr)'!B7/'Poverty (2 yr)'!B7)*100</f>
        <v>121.46723055245113</v>
      </c>
      <c r="C7" s="24">
        <f>('TANF Cases (2 yr)'!C7/'Poverty (2 yr)'!C7)*100</f>
        <v>113.33517169590141</v>
      </c>
      <c r="D7" s="24">
        <f>('TANF Cases (2 yr)'!D7/'Poverty (2 yr)'!D7)*100</f>
        <v>101.66625751398833</v>
      </c>
      <c r="E7" s="24">
        <f>('TANF Cases (2 yr)'!E7/'Poverty (2 yr)'!E7)*100</f>
        <v>87.951294407691435</v>
      </c>
      <c r="F7" s="24">
        <f>('TANF Cases (2 yr)'!F7/'Poverty (2 yr)'!F7)*100</f>
        <v>82.273526254717638</v>
      </c>
      <c r="G7" s="24">
        <f>('TANF Cases (2 yr)'!G7/'Poverty (2 yr)'!G7)*100</f>
        <v>87.420424989377537</v>
      </c>
      <c r="H7" s="24">
        <f>('TANF Cases (2 yr)'!H7/'Poverty (2 yr)'!H7)*100</f>
        <v>90.231712529392993</v>
      </c>
      <c r="I7" s="24">
        <f>('TANF Cases (2 yr)'!I7/'Poverty (2 yr)'!I7)*100</f>
        <v>90.025253231686307</v>
      </c>
      <c r="J7" s="24">
        <f>('TANF Cases (2 yr)'!J7/'Poverty (2 yr)'!J7)*100</f>
        <v>92.549558110627402</v>
      </c>
      <c r="K7" s="24">
        <f>('TANF Cases (2 yr)'!K7/'Poverty (2 yr)'!K7)*100</f>
        <v>90.539820442644682</v>
      </c>
      <c r="L7" s="24">
        <f>('TANF Cases (2 yr)'!L7/'Poverty (2 yr)'!L7)*100</f>
        <v>89.666926702470079</v>
      </c>
      <c r="M7" s="24">
        <f>('TANF Cases (2 yr)'!M7/'Poverty (2 yr)'!M7)*100</f>
        <v>89.730116197699601</v>
      </c>
      <c r="N7" s="24">
        <f>('TANF Cases (2 yr)'!N7/'Poverty (2 yr)'!N7)*100</f>
        <v>83.593830902911805</v>
      </c>
      <c r="O7" s="24">
        <f>('TANF Cases (2 yr)'!O7/'Poverty (2 yr)'!O7)*100</f>
        <v>84.273728326045074</v>
      </c>
      <c r="P7" s="24">
        <f>('TANF Cases (2 yr)'!P7/'Poverty (2 yr)'!P7)*100</f>
        <v>86.187120610282733</v>
      </c>
      <c r="Q7" s="24">
        <f>('TANF Cases (2 yr)'!Q7/'Poverty (2 yr)'!Q7)*100</f>
        <v>86.233153210119539</v>
      </c>
      <c r="R7" s="24">
        <f>('TANF Cases (2 yr)'!R7/'Poverty (2 yr)'!R7)*100</f>
        <v>96.792584086021037</v>
      </c>
      <c r="S7" s="24">
        <f>('TANF Cases (2 yr)'!S7/'Poverty (2 yr)'!S7)*100</f>
        <v>100.70727930751436</v>
      </c>
      <c r="T7" s="24">
        <f>('TANF Cases (2 yr)'!T7/'Poverty (2 yr)'!T7)*100</f>
        <v>93.042551529525795</v>
      </c>
      <c r="U7" s="24">
        <f>('TANF Cases (2 yr)'!U7/'Poverty (2 yr)'!U7)*100</f>
        <v>83.20993869391549</v>
      </c>
      <c r="V7" s="24">
        <f>('TANF Cases (2 yr)'!V7/'Poverty (2 yr)'!V7)*100</f>
        <v>79.355662207281171</v>
      </c>
      <c r="W7" s="24">
        <f>('TANF Cases (2 yr)'!W7/'Poverty (2 yr)'!W7)*100</f>
        <v>81.481346374129885</v>
      </c>
      <c r="X7" s="24">
        <f>('TANF Cases (2 yr)'!X7/'Poverty (2 yr)'!X7)*100</f>
        <v>82.042006719348493</v>
      </c>
      <c r="Y7" s="24">
        <f>('TANF Cases (2 yr)'!Y7/'Poverty (2 yr)'!Y7)*100</f>
        <v>76.347309477436951</v>
      </c>
      <c r="Z7" s="24">
        <f>('TANF Cases (2 yr)'!Z7/'Poverty (2 yr)'!Z7)*100</f>
        <v>67.198682174178117</v>
      </c>
      <c r="AA7" s="24">
        <f>('TANF Cases (2 yr)'!AA7/'Poverty (2 yr)'!AA7)*100</f>
        <v>64.972590213947996</v>
      </c>
      <c r="AB7" s="24">
        <f>('TANF Cases (2 yr)'!AB7/'Poverty (2 yr)'!AB7)*100</f>
        <v>66.699790434936872</v>
      </c>
      <c r="AC7" s="24">
        <f>('TANF Cases (2 yr)'!AC7/'Poverty (2 yr)'!AC7)*100</f>
        <v>66.385486442519436</v>
      </c>
      <c r="AD7" s="24">
        <f>('TANF Cases (2 yr)'!AD7/'Poverty (2 yr)'!AD7)*100</f>
        <v>64.644966860324644</v>
      </c>
      <c r="AE7" s="24">
        <f>('TANF Cases (2 yr)'!AE7/'Poverty (2 yr)'!AE7)*100</f>
        <v>63.398171651091396</v>
      </c>
      <c r="AF7" s="24">
        <f>('TANF Cases (2 yr)'!AF7/'Poverty (2 yr)'!AF7)*100</f>
        <v>64.921748773280953</v>
      </c>
      <c r="AG7" s="24">
        <f>('TANF Cases (2 yr)'!AG7/'Poverty (2 yr)'!AG7)*100</f>
        <v>65.545349592691153</v>
      </c>
      <c r="AH7" s="24">
        <f>('TANF Cases (2 yr)'!AH7/'Poverty (2 yr)'!AH7)*100</f>
        <v>60.985811309902147</v>
      </c>
      <c r="AI7" s="24">
        <f>('TANF Cases (2 yr)'!AI7/'Poverty (2 yr)'!AI7)*100</f>
        <v>60.30889606150722</v>
      </c>
      <c r="AJ7" s="24">
        <f>('TANF Cases (2 yr)'!AJ7/'Poverty (2 yr)'!AJ7)*100</f>
        <v>64.973978102077837</v>
      </c>
      <c r="AK7" s="24">
        <f>('TANF Cases (2 yr)'!AK7/'Poverty (2 yr)'!AK7)*100</f>
        <v>64.68335628862819</v>
      </c>
      <c r="AL7" s="24">
        <f>('TANF Cases (2 yr)'!AL7/'Poverty (2 yr)'!AL7)*100</f>
        <v>64.572812382683651</v>
      </c>
      <c r="AM7" s="24">
        <f>('TANF Cases (2 yr)'!AM7/'Poverty (2 yr)'!AM7)*100</f>
        <v>65.514411742387708</v>
      </c>
      <c r="AN7" s="24">
        <f>('TANF Cases (2 yr)'!AN7/'Poverty (2 yr)'!AN7)*100</f>
        <v>65.37934362089851</v>
      </c>
      <c r="AO7" s="24">
        <f>('TANF Cases (2 yr)'!AO7/'Poverty (2 yr)'!AO7)*100</f>
        <v>67.590920762039957</v>
      </c>
      <c r="AP7" s="24">
        <v>70.398665054953682</v>
      </c>
      <c r="AQ7" s="24">
        <v>70.854204271777931</v>
      </c>
      <c r="AS7" t="s">
        <v>20</v>
      </c>
      <c r="AT7" s="24">
        <v>70.854204271777931</v>
      </c>
    </row>
    <row r="8" spans="1:46" x14ac:dyDescent="0.2">
      <c r="A8" t="s">
        <v>22</v>
      </c>
      <c r="B8" s="24">
        <f>('TANF Cases (2 yr)'!B8/'Poverty (2 yr)'!B8)*100</f>
        <v>70.149851933995379</v>
      </c>
      <c r="C8" s="24">
        <f>('TANF Cases (2 yr)'!C8/'Poverty (2 yr)'!C8)*100</f>
        <v>76.000967426918209</v>
      </c>
      <c r="D8" s="24">
        <f>('TANF Cases (2 yr)'!D8/'Poverty (2 yr)'!D8)*100</f>
        <v>67.25900415456222</v>
      </c>
      <c r="E8" s="24">
        <f>('TANF Cases (2 yr)'!E8/'Poverty (2 yr)'!E8)*100</f>
        <v>51.947004787972375</v>
      </c>
      <c r="F8" s="24">
        <f>('TANF Cases (2 yr)'!F8/'Poverty (2 yr)'!F8)*100</f>
        <v>44.47622438484057</v>
      </c>
      <c r="G8" s="24">
        <f>('TANF Cases (2 yr)'!G8/'Poverty (2 yr)'!G8)*100</f>
        <v>53.549329795810316</v>
      </c>
      <c r="H8" s="24">
        <f>('TANF Cases (2 yr)'!H8/'Poverty (2 yr)'!H8)*100</f>
        <v>53.66375139677011</v>
      </c>
      <c r="I8" s="24">
        <f>('TANF Cases (2 yr)'!I8/'Poverty (2 yr)'!I8)*100</f>
        <v>39.470069877112664</v>
      </c>
      <c r="J8" s="24">
        <f>('TANF Cases (2 yr)'!J8/'Poverty (2 yr)'!J8)*100</f>
        <v>37.588840255884428</v>
      </c>
      <c r="K8" s="24">
        <f>('TANF Cases (2 yr)'!K8/'Poverty (2 yr)'!K8)*100</f>
        <v>42.065231681742851</v>
      </c>
      <c r="L8" s="24">
        <f>('TANF Cases (2 yr)'!L8/'Poverty (2 yr)'!L8)*100</f>
        <v>47.507015539949798</v>
      </c>
      <c r="M8" s="24">
        <f>('TANF Cases (2 yr)'!M8/'Poverty (2 yr)'!M8)*100</f>
        <v>45.587584735287614</v>
      </c>
      <c r="N8" s="24">
        <f>('TANF Cases (2 yr)'!N8/'Poverty (2 yr)'!N8)*100</f>
        <v>49.231675423763591</v>
      </c>
      <c r="O8" s="24">
        <f>('TANF Cases (2 yr)'!O8/'Poverty (2 yr)'!O8)*100</f>
        <v>62.189547674333589</v>
      </c>
      <c r="P8" s="24">
        <f>('TANF Cases (2 yr)'!P8/'Poverty (2 yr)'!P8)*100</f>
        <v>70.518235842460967</v>
      </c>
      <c r="Q8" s="24">
        <f>('TANF Cases (2 yr)'!Q8/'Poverty (2 yr)'!Q8)*100</f>
        <v>79.814445007118351</v>
      </c>
      <c r="R8" s="24">
        <f>('TANF Cases (2 yr)'!R8/'Poverty (2 yr)'!R8)*100</f>
        <v>72.060673512321884</v>
      </c>
      <c r="S8" s="24">
        <f>('TANF Cases (2 yr)'!S8/'Poverty (2 yr)'!S8)*100</f>
        <v>66.429694756881545</v>
      </c>
      <c r="T8" s="24">
        <f>('TANF Cases (2 yr)'!T8/'Poverty (2 yr)'!T8)*100</f>
        <v>74.949704058681277</v>
      </c>
      <c r="U8" s="24">
        <f>('TANF Cases (2 yr)'!U8/'Poverty (2 yr)'!U8)*100</f>
        <v>54.939140774116836</v>
      </c>
      <c r="V8" s="24">
        <f>('TANF Cases (2 yr)'!V8/'Poverty (2 yr)'!V8)*100</f>
        <v>29.786401457248253</v>
      </c>
      <c r="W8" s="24">
        <f>('TANF Cases (2 yr)'!W8/'Poverty (2 yr)'!W8)*100</f>
        <v>20.25835862003267</v>
      </c>
      <c r="X8" s="24">
        <f>('TANF Cases (2 yr)'!X8/'Poverty (2 yr)'!X8)*100</f>
        <v>19.708176683194392</v>
      </c>
      <c r="Y8" s="24">
        <f>('TANF Cases (2 yr)'!Y8/'Poverty (2 yr)'!Y8)*100</f>
        <v>20.486114167510234</v>
      </c>
      <c r="Z8" s="24">
        <f>('TANF Cases (2 yr)'!Z8/'Poverty (2 yr)'!Z8)*100</f>
        <v>20.347156867282763</v>
      </c>
      <c r="AA8" s="24">
        <f>('TANF Cases (2 yr)'!AA8/'Poverty (2 yr)'!AA8)*100</f>
        <v>21.64076788198506</v>
      </c>
      <c r="AB8" s="24">
        <f>('TANF Cases (2 yr)'!AB8/'Poverty (2 yr)'!AB8)*100</f>
        <v>20.368173302689886</v>
      </c>
      <c r="AC8" s="24">
        <f>('TANF Cases (2 yr)'!AC8/'Poverty (2 yr)'!AC8)*100</f>
        <v>17.803108829351771</v>
      </c>
      <c r="AD8" s="24">
        <f>('TANF Cases (2 yr)'!AD8/'Poverty (2 yr)'!AD8)*100</f>
        <v>15.270887310122525</v>
      </c>
      <c r="AE8" s="24">
        <f>('TANF Cases (2 yr)'!AE8/'Poverty (2 yr)'!AE8)*100</f>
        <v>12.264260131395648</v>
      </c>
      <c r="AF8" s="24">
        <f>('TANF Cases (2 yr)'!AF8/'Poverty (2 yr)'!AF8)*100</f>
        <v>11.328369500732057</v>
      </c>
      <c r="AG8" s="24">
        <f>('TANF Cases (2 yr)'!AG8/'Poverty (2 yr)'!AG8)*100</f>
        <v>12.518144229246072</v>
      </c>
      <c r="AH8" s="24">
        <f>('TANF Cases (2 yr)'!AH8/'Poverty (2 yr)'!AH8)*100</f>
        <v>14.690754560530678</v>
      </c>
      <c r="AI8" s="24">
        <f>('TANF Cases (2 yr)'!AI8/'Poverty (2 yr)'!AI8)*100</f>
        <v>17.398041557464971</v>
      </c>
      <c r="AJ8" s="24">
        <f>('TANF Cases (2 yr)'!AJ8/'Poverty (2 yr)'!AJ8)*100</f>
        <v>20.560955209507267</v>
      </c>
      <c r="AK8" s="24">
        <f>('TANF Cases (2 yr)'!AK8/'Poverty (2 yr)'!AK8)*100</f>
        <v>19.982140175385567</v>
      </c>
      <c r="AL8" s="24">
        <f>('TANF Cases (2 yr)'!AL8/'Poverty (2 yr)'!AL8)*100</f>
        <v>19.893454339026736</v>
      </c>
      <c r="AM8" s="24">
        <f>('TANF Cases (2 yr)'!AM8/'Poverty (2 yr)'!AM8)*100</f>
        <v>26.305817885041392</v>
      </c>
      <c r="AN8" s="24">
        <f>('TANF Cases (2 yr)'!AN8/'Poverty (2 yr)'!AN8)*100</f>
        <v>33.590079808330501</v>
      </c>
      <c r="AO8" s="24">
        <f>('TANF Cases (2 yr)'!AO8/'Poverty (2 yr)'!AO8)*100</f>
        <v>33.629077993015549</v>
      </c>
      <c r="AP8" s="24">
        <v>23.466935551634315</v>
      </c>
      <c r="AQ8" s="24">
        <v>19.93533429386239</v>
      </c>
      <c r="AS8" t="s">
        <v>22</v>
      </c>
      <c r="AT8" s="24">
        <v>19.93533429386239</v>
      </c>
    </row>
    <row r="9" spans="1:46" x14ac:dyDescent="0.2">
      <c r="A9" t="s">
        <v>24</v>
      </c>
      <c r="B9" s="24">
        <f>('TANF Cases (2 yr)'!B9/'Poverty (2 yr)'!B9)*100</f>
        <v>131.78143194788726</v>
      </c>
      <c r="C9" s="24">
        <f>('TANF Cases (2 yr)'!C9/'Poverty (2 yr)'!C9)*100</f>
        <v>104.16107812958077</v>
      </c>
      <c r="D9" s="24">
        <f>('TANF Cases (2 yr)'!D9/'Poverty (2 yr)'!D9)*100</f>
        <v>95.45628559513105</v>
      </c>
      <c r="E9" s="24">
        <f>('TANF Cases (2 yr)'!E9/'Poverty (2 yr)'!E9)*100</f>
        <v>96.394452417101704</v>
      </c>
      <c r="F9" s="24">
        <f>('TANF Cases (2 yr)'!F9/'Poverty (2 yr)'!F9)*100</f>
        <v>84.698000850701831</v>
      </c>
      <c r="G9" s="24">
        <f>('TANF Cases (2 yr)'!G9/'Poverty (2 yr)'!G9)*100</f>
        <v>86.063007388863142</v>
      </c>
      <c r="H9" s="24">
        <f>('TANF Cases (2 yr)'!H9/'Poverty (2 yr)'!H9)*100</f>
        <v>94.467119295150255</v>
      </c>
      <c r="I9" s="24">
        <f>('TANF Cases (2 yr)'!I9/'Poverty (2 yr)'!I9)*100</f>
        <v>106.00384277271502</v>
      </c>
      <c r="J9" s="24">
        <f>('TANF Cases (2 yr)'!J9/'Poverty (2 yr)'!J9)*100</f>
        <v>106.46311784309988</v>
      </c>
      <c r="K9" s="24">
        <f>('TANF Cases (2 yr)'!K9/'Poverty (2 yr)'!K9)*100</f>
        <v>134.48001514317997</v>
      </c>
      <c r="L9" s="24">
        <f>('TANF Cases (2 yr)'!L9/'Poverty (2 yr)'!L9)*100</f>
        <v>307.37710383825453</v>
      </c>
      <c r="M9" s="24">
        <f>('TANF Cases (2 yr)'!M9/'Poverty (2 yr)'!M9)*100</f>
        <v>164.56940084618535</v>
      </c>
      <c r="N9" s="24">
        <f>('TANF Cases (2 yr)'!N9/'Poverty (2 yr)'!N9)*100</f>
        <v>96.371683735314733</v>
      </c>
      <c r="O9" s="24">
        <f>('TANF Cases (2 yr)'!O9/'Poverty (2 yr)'!O9)*100</f>
        <v>88.986902990565568</v>
      </c>
      <c r="P9" s="24">
        <f>('TANF Cases (2 yr)'!P9/'Poverty (2 yr)'!P9)*100</f>
        <v>100.60177847822945</v>
      </c>
      <c r="Q9" s="24">
        <f>('TANF Cases (2 yr)'!Q9/'Poverty (2 yr)'!Q9)*100</f>
        <v>95.520787639518446</v>
      </c>
      <c r="R9" s="24">
        <f>('TANF Cases (2 yr)'!R9/'Poverty (2 yr)'!R9)*100</f>
        <v>86.411471184560355</v>
      </c>
      <c r="S9" s="24">
        <f>('TANF Cases (2 yr)'!S9/'Poverty (2 yr)'!S9)*100</f>
        <v>82.067317717383744</v>
      </c>
      <c r="T9" s="24">
        <f>('TANF Cases (2 yr)'!T9/'Poverty (2 yr)'!T9)*100</f>
        <v>100.44892977285582</v>
      </c>
      <c r="U9" s="24">
        <f>('TANF Cases (2 yr)'!U9/'Poverty (2 yr)'!U9)*100</f>
        <v>120.79750186018711</v>
      </c>
      <c r="V9" s="24">
        <f>('TANF Cases (2 yr)'!V9/'Poverty (2 yr)'!V9)*100</f>
        <v>97.685587658740317</v>
      </c>
      <c r="W9" s="24">
        <f>('TANF Cases (2 yr)'!W9/'Poverty (2 yr)'!W9)*100</f>
        <v>80.55497109091786</v>
      </c>
      <c r="X9" s="24">
        <f>('TANF Cases (2 yr)'!X9/'Poverty (2 yr)'!X9)*100</f>
        <v>70.253336823908768</v>
      </c>
      <c r="Y9" s="24">
        <f>('TANF Cases (2 yr)'!Y9/'Poverty (2 yr)'!Y9)*100</f>
        <v>67.313755304709375</v>
      </c>
      <c r="Z9" s="24">
        <f>('TANF Cases (2 yr)'!Z9/'Poverty (2 yr)'!Z9)*100</f>
        <v>56.215257647580394</v>
      </c>
      <c r="AA9" s="24">
        <f>('TANF Cases (2 yr)'!AA9/'Poverty (2 yr)'!AA9)*100</f>
        <v>50.054297316954909</v>
      </c>
      <c r="AB9" s="24">
        <f>('TANF Cases (2 yr)'!AB9/'Poverty (2 yr)'!AB9)*100</f>
        <v>45.279766516383368</v>
      </c>
      <c r="AC9" s="24">
        <f>('TANF Cases (2 yr)'!AC9/'Poverty (2 yr)'!AC9)*100</f>
        <v>48.309782589258567</v>
      </c>
      <c r="AD9" s="24">
        <f>('TANF Cases (2 yr)'!AD9/'Poverty (2 yr)'!AD9)*100</f>
        <v>42.023014533471709</v>
      </c>
      <c r="AE9" s="24">
        <f>('TANF Cases (2 yr)'!AE9/'Poverty (2 yr)'!AE9)*100</f>
        <v>38.138442937713378</v>
      </c>
      <c r="AF9" s="24">
        <f>('TANF Cases (2 yr)'!AF9/'Poverty (2 yr)'!AF9)*100</f>
        <v>44.973087041430624</v>
      </c>
      <c r="AG9" s="24">
        <f>('TANF Cases (2 yr)'!AG9/'Poverty (2 yr)'!AG9)*100</f>
        <v>41.985343619287271</v>
      </c>
      <c r="AH9" s="24">
        <f>('TANF Cases (2 yr)'!AH9/'Poverty (2 yr)'!AH9)*100</f>
        <v>35.34541288296699</v>
      </c>
      <c r="AI9" s="24">
        <f>('TANF Cases (2 yr)'!AI9/'Poverty (2 yr)'!AI9)*100</f>
        <v>33.02822060855614</v>
      </c>
      <c r="AJ9" s="24">
        <f>('TANF Cases (2 yr)'!AJ9/'Poverty (2 yr)'!AJ9)*100</f>
        <v>30.048008372801334</v>
      </c>
      <c r="AK9" s="24">
        <f>('TANF Cases (2 yr)'!AK9/'Poverty (2 yr)'!AK9)*100</f>
        <v>31.447790029214968</v>
      </c>
      <c r="AL9" s="24">
        <f>('TANF Cases (2 yr)'!AL9/'Poverty (2 yr)'!AL9)*100</f>
        <v>29.905504549488516</v>
      </c>
      <c r="AM9" s="24">
        <f>('TANF Cases (2 yr)'!AM9/'Poverty (2 yr)'!AM9)*100</f>
        <v>23.495191374961895</v>
      </c>
      <c r="AN9" s="24">
        <f>('TANF Cases (2 yr)'!AN9/'Poverty (2 yr)'!AN9)*100</f>
        <v>20.937979434420008</v>
      </c>
      <c r="AO9" s="24">
        <f>('TANF Cases (2 yr)'!AO9/'Poverty (2 yr)'!AO9)*100</f>
        <v>22.36476856655575</v>
      </c>
      <c r="AP9" s="24">
        <v>27.217556245308661</v>
      </c>
      <c r="AQ9" s="24">
        <v>21.903153153153152</v>
      </c>
      <c r="AS9" t="s">
        <v>24</v>
      </c>
      <c r="AT9" s="24">
        <v>21.903153153153152</v>
      </c>
    </row>
    <row r="10" spans="1:46" x14ac:dyDescent="0.2">
      <c r="A10" t="s">
        <v>26</v>
      </c>
      <c r="B10" s="24">
        <f>('TANF Cases (2 yr)'!B10/'Poverty (2 yr)'!B10)*100</f>
        <v>136.87140804597701</v>
      </c>
      <c r="C10" s="24">
        <f>('TANF Cases (2 yr)'!C10/'Poverty (2 yr)'!C10)*100</f>
        <v>99.499146108695328</v>
      </c>
      <c r="D10" s="24">
        <f>('TANF Cases (2 yr)'!D10/'Poverty (2 yr)'!D10)*100</f>
        <v>87.189026822215581</v>
      </c>
      <c r="E10" s="24">
        <f>('TANF Cases (2 yr)'!E10/'Poverty (2 yr)'!E10)*100</f>
        <v>80.544512370450946</v>
      </c>
      <c r="F10" s="24">
        <f>('TANF Cases (2 yr)'!F10/'Poverty (2 yr)'!F10)*100</f>
        <v>86.210069134036587</v>
      </c>
      <c r="G10" s="24">
        <f>('TANF Cases (2 yr)'!G10/'Poverty (2 yr)'!G10)*100</f>
        <v>83.413489952718663</v>
      </c>
      <c r="H10" s="24">
        <f>('TANF Cases (2 yr)'!H10/'Poverty (2 yr)'!H10)*100</f>
        <v>71.741595867421864</v>
      </c>
      <c r="I10" s="24">
        <f>('TANF Cases (2 yr)'!I10/'Poverty (2 yr)'!I10)*100</f>
        <v>66.547154695769791</v>
      </c>
      <c r="J10" s="24">
        <f>('TANF Cases (2 yr)'!J10/'Poverty (2 yr)'!J10)*100</f>
        <v>78.31311437682875</v>
      </c>
      <c r="K10" s="24">
        <f>('TANF Cases (2 yr)'!K10/'Poverty (2 yr)'!K10)*100</f>
        <v>86.491954544595089</v>
      </c>
      <c r="L10" s="24">
        <f>('TANF Cases (2 yr)'!L10/'Poverty (2 yr)'!L10)*100</f>
        <v>69.937373550170662</v>
      </c>
      <c r="M10" s="24">
        <f>('TANF Cases (2 yr)'!M10/'Poverty (2 yr)'!M10)*100</f>
        <v>87.907172071282488</v>
      </c>
      <c r="N10" s="24">
        <f>('TANF Cases (2 yr)'!N10/'Poverty (2 yr)'!N10)*100</f>
        <v>95.678201963976264</v>
      </c>
      <c r="O10" s="24">
        <f>('TANF Cases (2 yr)'!O10/'Poverty (2 yr)'!O10)*100</f>
        <v>83.110887772194317</v>
      </c>
      <c r="P10" s="24">
        <f>('TANF Cases (2 yr)'!P10/'Poverty (2 yr)'!P10)*100</f>
        <v>84.046769346356115</v>
      </c>
      <c r="Q10" s="24">
        <f>('TANF Cases (2 yr)'!Q10/'Poverty (2 yr)'!Q10)*100</f>
        <v>96.321659853624951</v>
      </c>
      <c r="R10" s="24">
        <f>('TANF Cases (2 yr)'!R10/'Poverty (2 yr)'!R10)*100</f>
        <v>102.11817038520658</v>
      </c>
      <c r="S10" s="24">
        <f>('TANF Cases (2 yr)'!S10/'Poverty (2 yr)'!S10)*100</f>
        <v>99.28395003087445</v>
      </c>
      <c r="T10" s="24">
        <f>('TANF Cases (2 yr)'!T10/'Poverty (2 yr)'!T10)*100</f>
        <v>90.81646202393226</v>
      </c>
      <c r="U10" s="24">
        <f>('TANF Cases (2 yr)'!U10/'Poverty (2 yr)'!U10)*100</f>
        <v>64.252775636604596</v>
      </c>
      <c r="V10" s="24">
        <f>('TANF Cases (2 yr)'!V10/'Poverty (2 yr)'!V10)*100</f>
        <v>44.666430531192375</v>
      </c>
      <c r="W10" s="24">
        <f>('TANF Cases (2 yr)'!W10/'Poverty (2 yr)'!W10)*100</f>
        <v>44.813365696965306</v>
      </c>
      <c r="X10" s="24">
        <f>('TANF Cases (2 yr)'!X10/'Poverty (2 yr)'!X10)*100</f>
        <v>59.931954985605863</v>
      </c>
      <c r="Y10" s="24">
        <f>('TANF Cases (2 yr)'!Y10/'Poverty (2 yr)'!Y10)*100</f>
        <v>57.229975623991479</v>
      </c>
      <c r="Z10" s="24">
        <f>('TANF Cases (2 yr)'!Z10/'Poverty (2 yr)'!Z10)*100</f>
        <v>55.549863387978135</v>
      </c>
      <c r="AA10" s="24">
        <f>('TANF Cases (2 yr)'!AA10/'Poverty (2 yr)'!AA10)*100</f>
        <v>55.111121724456339</v>
      </c>
      <c r="AB10" s="24">
        <f>('TANF Cases (2 yr)'!AB10/'Poverty (2 yr)'!AB10)*100</f>
        <v>47.027093294103224</v>
      </c>
      <c r="AC10" s="24">
        <f>('TANF Cases (2 yr)'!AC10/'Poverty (2 yr)'!AC10)*100</f>
        <v>45.421719808315267</v>
      </c>
      <c r="AD10" s="24">
        <f>('TANF Cases (2 yr)'!AD10/'Poverty (2 yr)'!AD10)*100</f>
        <v>40.93321407274896</v>
      </c>
      <c r="AE10" s="24">
        <f>('TANF Cases (2 yr)'!AE10/'Poverty (2 yr)'!AE10)*100</f>
        <v>36.215432956522825</v>
      </c>
      <c r="AF10" s="24">
        <f>('TANF Cases (2 yr)'!AF10/'Poverty (2 yr)'!AF10)*100</f>
        <v>33.108064877315336</v>
      </c>
      <c r="AG10" s="24">
        <f>('TANF Cases (2 yr)'!AG10/'Poverty (2 yr)'!AG10)*100</f>
        <v>34.696920407720668</v>
      </c>
      <c r="AH10" s="24">
        <f>('TANF Cases (2 yr)'!AH10/'Poverty (2 yr)'!AH10)*100</f>
        <v>34.118268309928489</v>
      </c>
      <c r="AI10" s="24">
        <f>('TANF Cases (2 yr)'!AI10/'Poverty (2 yr)'!AI10)*100</f>
        <v>29.588250999238301</v>
      </c>
      <c r="AJ10" s="24">
        <f>('TANF Cases (2 yr)'!AJ10/'Poverty (2 yr)'!AJ10)*100</f>
        <v>28.832043943059247</v>
      </c>
      <c r="AK10" s="24">
        <f>('TANF Cases (2 yr)'!AK10/'Poverty (2 yr)'!AK10)*100</f>
        <v>32.682162641676818</v>
      </c>
      <c r="AL10" s="24">
        <f>('TANF Cases (2 yr)'!AL10/'Poverty (2 yr)'!AL10)*100</f>
        <v>39.036246789619867</v>
      </c>
      <c r="AM10" s="24">
        <f>('TANF Cases (2 yr)'!AM10/'Poverty (2 yr)'!AM10)*100</f>
        <v>37.883835492258875</v>
      </c>
      <c r="AN10" s="24">
        <f>('TANF Cases (2 yr)'!AN10/'Poverty (2 yr)'!AN10)*100</f>
        <v>35.902460866578345</v>
      </c>
      <c r="AO10" s="24">
        <f>('TANF Cases (2 yr)'!AO10/'Poverty (2 yr)'!AO10)*100</f>
        <v>39.271807692860328</v>
      </c>
      <c r="AP10" s="24">
        <v>44.011855281387561</v>
      </c>
      <c r="AQ10" s="24">
        <v>35.019494041026093</v>
      </c>
      <c r="AS10" t="s">
        <v>26</v>
      </c>
      <c r="AT10" s="24">
        <v>35.019494041026093</v>
      </c>
    </row>
    <row r="11" spans="1:46" x14ac:dyDescent="0.2">
      <c r="A11" t="s">
        <v>28</v>
      </c>
      <c r="B11" s="24">
        <f>('TANF Cases (2 yr)'!B11/'Poverty (2 yr)'!B11)*100</f>
        <v>39.608937439510044</v>
      </c>
      <c r="C11" s="24">
        <f>('TANF Cases (2 yr)'!C11/'Poverty (2 yr)'!C11)*100</f>
        <v>35.863472132081739</v>
      </c>
      <c r="D11" s="24">
        <f>('TANF Cases (2 yr)'!D11/'Poverty (2 yr)'!D11)*100</f>
        <v>36.455445798682916</v>
      </c>
      <c r="E11" s="24">
        <f>('TANF Cases (2 yr)'!E11/'Poverty (2 yr)'!E11)*100</f>
        <v>39.641296471156586</v>
      </c>
      <c r="F11" s="24">
        <f>('TANF Cases (2 yr)'!F11/'Poverty (2 yr)'!F11)*100</f>
        <v>39.492724434986904</v>
      </c>
      <c r="G11" s="24">
        <f>('TANF Cases (2 yr)'!G11/'Poverty (2 yr)'!G11)*100</f>
        <v>34.780208762811114</v>
      </c>
      <c r="H11" s="24">
        <f>('TANF Cases (2 yr)'!H11/'Poverty (2 yr)'!H11)*100</f>
        <v>34.011789400135164</v>
      </c>
      <c r="I11" s="24">
        <f>('TANF Cases (2 yr)'!I11/'Poverty (2 yr)'!I11)*100</f>
        <v>41.188427955447565</v>
      </c>
      <c r="J11" s="24">
        <f>('TANF Cases (2 yr)'!J11/'Poverty (2 yr)'!J11)*100</f>
        <v>45.860278355750694</v>
      </c>
      <c r="K11" s="24">
        <f>('TANF Cases (2 yr)'!K11/'Poverty (2 yr)'!K11)*100</f>
        <v>44.16255204973514</v>
      </c>
      <c r="L11" s="24">
        <f>('TANF Cases (2 yr)'!L11/'Poverty (2 yr)'!L11)*100</f>
        <v>44.092890484446151</v>
      </c>
      <c r="M11" s="24">
        <f>('TANF Cases (2 yr)'!M11/'Poverty (2 yr)'!M11)*100</f>
        <v>45.511522489629826</v>
      </c>
      <c r="N11" s="24">
        <f>('TANF Cases (2 yr)'!N11/'Poverty (2 yr)'!N11)*100</f>
        <v>48.234732559413715</v>
      </c>
      <c r="O11" s="24">
        <f>('TANF Cases (2 yr)'!O11/'Poverty (2 yr)'!O11)*100</f>
        <v>59.096117569538123</v>
      </c>
      <c r="P11" s="24">
        <f>('TANF Cases (2 yr)'!P11/'Poverty (2 yr)'!P11)*100</f>
        <v>63.736054574134414</v>
      </c>
      <c r="Q11" s="24">
        <f>('TANF Cases (2 yr)'!Q11/'Poverty (2 yr)'!Q11)*100</f>
        <v>64.797683209576888</v>
      </c>
      <c r="R11" s="24">
        <f>('TANF Cases (2 yr)'!R11/'Poverty (2 yr)'!R11)*100</f>
        <v>62.972210438424604</v>
      </c>
      <c r="S11" s="24">
        <f>('TANF Cases (2 yr)'!S11/'Poverty (2 yr)'!S11)*100</f>
        <v>54.982130781482773</v>
      </c>
      <c r="T11" s="24">
        <f>('TANF Cases (2 yr)'!T11/'Poverty (2 yr)'!T11)*100</f>
        <v>50.073089474321243</v>
      </c>
      <c r="U11" s="24">
        <f>('TANF Cases (2 yr)'!U11/'Poverty (2 yr)'!U11)*100</f>
        <v>41.219015709779555</v>
      </c>
      <c r="V11" s="24">
        <f>('TANF Cases (2 yr)'!V11/'Poverty (2 yr)'!V11)*100</f>
        <v>30.344683716515142</v>
      </c>
      <c r="W11" s="24">
        <f>('TANF Cases (2 yr)'!W11/'Poverty (2 yr)'!W11)*100</f>
        <v>26.038782453407933</v>
      </c>
      <c r="X11" s="24">
        <f>('TANF Cases (2 yr)'!X11/'Poverty (2 yr)'!X11)*100</f>
        <v>22.066014102128669</v>
      </c>
      <c r="Y11" s="24">
        <f>('TANF Cases (2 yr)'!Y11/'Poverty (2 yr)'!Y11)*100</f>
        <v>19.401861370229099</v>
      </c>
      <c r="Z11" s="24">
        <f>('TANF Cases (2 yr)'!Z11/'Poverty (2 yr)'!Z11)*100</f>
        <v>19.141316651677922</v>
      </c>
      <c r="AA11" s="24">
        <f>('TANF Cases (2 yr)'!AA11/'Poverty (2 yr)'!AA11)*100</f>
        <v>19.430221569569266</v>
      </c>
      <c r="AB11" s="24">
        <f>('TANF Cases (2 yr)'!AB11/'Poverty (2 yr)'!AB11)*100</f>
        <v>20.991805419408639</v>
      </c>
      <c r="AC11" s="24">
        <f>('TANF Cases (2 yr)'!AC11/'Poverty (2 yr)'!AC11)*100</f>
        <v>19.717751686365943</v>
      </c>
      <c r="AD11" s="24">
        <f>('TANF Cases (2 yr)'!AD11/'Poverty (2 yr)'!AD11)*100</f>
        <v>16.792399197170937</v>
      </c>
      <c r="AE11" s="24">
        <f>('TANF Cases (2 yr)'!AE11/'Poverty (2 yr)'!AE11)*100</f>
        <v>15.689333591339588</v>
      </c>
      <c r="AF11" s="24">
        <f>('TANF Cases (2 yr)'!AF11/'Poverty (2 yr)'!AF11)*100</f>
        <v>15.334310346063166</v>
      </c>
      <c r="AG11" s="24">
        <f>('TANF Cases (2 yr)'!AG11/'Poverty (2 yr)'!AG11)*100</f>
        <v>14.03602860117652</v>
      </c>
      <c r="AH11" s="24">
        <f>('TANF Cases (2 yr)'!AH11/'Poverty (2 yr)'!AH11)*100</f>
        <v>13.048903927522778</v>
      </c>
      <c r="AI11" s="24">
        <f>('TANF Cases (2 yr)'!AI11/'Poverty (2 yr)'!AI11)*100</f>
        <v>12.690893309113433</v>
      </c>
      <c r="AJ11" s="24">
        <f>('TANF Cases (2 yr)'!AJ11/'Poverty (2 yr)'!AJ11)*100</f>
        <v>12.556185709921122</v>
      </c>
      <c r="AK11" s="24">
        <f>('TANF Cases (2 yr)'!AK11/'Poverty (2 yr)'!AK11)*100</f>
        <v>11.569991081643501</v>
      </c>
      <c r="AL11" s="24">
        <f>('TANF Cases (2 yr)'!AL11/'Poverty (2 yr)'!AL11)*100</f>
        <v>10.912747195450866</v>
      </c>
      <c r="AM11" s="24">
        <f>('TANF Cases (2 yr)'!AM11/'Poverty (2 yr)'!AM11)*100</f>
        <v>12.234833622809068</v>
      </c>
      <c r="AN11" s="24">
        <f>('TANF Cases (2 yr)'!AN11/'Poverty (2 yr)'!AN11)*100</f>
        <v>12.76913791876926</v>
      </c>
      <c r="AO11" s="24">
        <f>('TANF Cases (2 yr)'!AO11/'Poverty (2 yr)'!AO11)*100</f>
        <v>11.548708029572047</v>
      </c>
      <c r="AP11" s="24">
        <v>12.871898393211136</v>
      </c>
      <c r="AQ11" s="24">
        <v>12.979507058697312</v>
      </c>
      <c r="AS11" t="s">
        <v>28</v>
      </c>
      <c r="AT11" s="24">
        <v>12.979507058697312</v>
      </c>
    </row>
    <row r="12" spans="1:46" x14ac:dyDescent="0.2">
      <c r="A12" t="s">
        <v>30</v>
      </c>
      <c r="B12" s="24">
        <f>('TANF Cases (2 yr)'!B12/'Poverty (2 yr)'!B12)*100</f>
        <v>59.846083238604741</v>
      </c>
      <c r="C12" s="24">
        <f>('TANF Cases (2 yr)'!C12/'Poverty (2 yr)'!C12)*100</f>
        <v>67.759083577185493</v>
      </c>
      <c r="D12" s="24">
        <f>('TANF Cases (2 yr)'!D12/'Poverty (2 yr)'!D12)*100</f>
        <v>68.935920288325477</v>
      </c>
      <c r="E12" s="24">
        <f>('TANF Cases (2 yr)'!E12/'Poverty (2 yr)'!E12)*100</f>
        <v>55.558345402262653</v>
      </c>
      <c r="F12" s="24">
        <f>('TANF Cases (2 yr)'!F12/'Poverty (2 yr)'!F12)*100</f>
        <v>51.467140614181361</v>
      </c>
      <c r="G12" s="24">
        <f>('TANF Cases (2 yr)'!G12/'Poverty (2 yr)'!G12)*100</f>
        <v>54.632639059555999</v>
      </c>
      <c r="H12" s="24">
        <f>('TANF Cases (2 yr)'!H12/'Poverty (2 yr)'!H12)*100</f>
        <v>52.421622541822089</v>
      </c>
      <c r="I12" s="24">
        <f>('TANF Cases (2 yr)'!I12/'Poverty (2 yr)'!I12)*100</f>
        <v>50.874569157341575</v>
      </c>
      <c r="J12" s="24">
        <f>('TANF Cases (2 yr)'!J12/'Poverty (2 yr)'!J12)*100</f>
        <v>51.963477535078006</v>
      </c>
      <c r="K12" s="24">
        <f>('TANF Cases (2 yr)'!K12/'Poverty (2 yr)'!K12)*100</f>
        <v>53.004517837041419</v>
      </c>
      <c r="L12" s="24">
        <f>('TANF Cases (2 yr)'!L12/'Poverty (2 yr)'!L12)*100</f>
        <v>54.491691554399736</v>
      </c>
      <c r="M12" s="24">
        <f>('TANF Cases (2 yr)'!M12/'Poverty (2 yr)'!M12)*100</f>
        <v>54.900065363623071</v>
      </c>
      <c r="N12" s="24">
        <f>('TANF Cases (2 yr)'!N12/'Poverty (2 yr)'!N12)*100</f>
        <v>58.993143269577772</v>
      </c>
      <c r="O12" s="24">
        <f>('TANF Cases (2 yr)'!O12/'Poverty (2 yr)'!O12)*100</f>
        <v>66.164960259505051</v>
      </c>
      <c r="P12" s="24">
        <f>('TANF Cases (2 yr)'!P12/'Poverty (2 yr)'!P12)*100</f>
        <v>77.798408377429212</v>
      </c>
      <c r="Q12" s="24">
        <f>('TANF Cases (2 yr)'!Q12/'Poverty (2 yr)'!Q12)*100</f>
        <v>87.188125790506035</v>
      </c>
      <c r="R12" s="24">
        <f>('TANF Cases (2 yr)'!R12/'Poverty (2 yr)'!R12)*100</f>
        <v>97.704201953408671</v>
      </c>
      <c r="S12" s="24">
        <f>('TANF Cases (2 yr)'!S12/'Poverty (2 yr)'!S12)*100</f>
        <v>81.678604497047274</v>
      </c>
      <c r="T12" s="24">
        <f>('TANF Cases (2 yr)'!T12/'Poverty (2 yr)'!T12)*100</f>
        <v>52.479298694297661</v>
      </c>
      <c r="U12" s="24">
        <f>('TANF Cases (2 yr)'!U12/'Poverty (2 yr)'!U12)*100</f>
        <v>42.026014506534274</v>
      </c>
      <c r="V12" s="24">
        <f>('TANF Cases (2 yr)'!V12/'Poverty (2 yr)'!V12)*100</f>
        <v>36.488020418856514</v>
      </c>
      <c r="W12" s="24">
        <f>('TANF Cases (2 yr)'!W12/'Poverty (2 yr)'!W12)*100</f>
        <v>33.517797435137766</v>
      </c>
      <c r="X12" s="24">
        <f>('TANF Cases (2 yr)'!X12/'Poverty (2 yr)'!X12)*100</f>
        <v>30.85353162749967</v>
      </c>
      <c r="Y12" s="24">
        <f>('TANF Cases (2 yr)'!Y12/'Poverty (2 yr)'!Y12)*100</f>
        <v>30.306520687659006</v>
      </c>
      <c r="Z12" s="24">
        <f>('TANF Cases (2 yr)'!Z12/'Poverty (2 yr)'!Z12)*100</f>
        <v>31.775092576023116</v>
      </c>
      <c r="AA12" s="24">
        <f>('TANF Cases (2 yr)'!AA12/'Poverty (2 yr)'!AA12)*100</f>
        <v>28.69371092743296</v>
      </c>
      <c r="AB12" s="24">
        <f>('TANF Cases (2 yr)'!AB12/'Poverty (2 yr)'!AB12)*100</f>
        <v>21.984661656573518</v>
      </c>
      <c r="AC12" s="24">
        <f>('TANF Cases (2 yr)'!AC12/'Poverty (2 yr)'!AC12)*100</f>
        <v>15.846070672483725</v>
      </c>
      <c r="AD12" s="24">
        <f>('TANF Cases (2 yr)'!AD12/'Poverty (2 yr)'!AD12)*100</f>
        <v>11.437170159952327</v>
      </c>
      <c r="AE12" s="24">
        <f>('TANF Cases (2 yr)'!AE12/'Poverty (2 yr)'!AE12)*100</f>
        <v>9.09266076343979</v>
      </c>
      <c r="AF12" s="24">
        <f>('TANF Cases (2 yr)'!AF12/'Poverty (2 yr)'!AF12)*100</f>
        <v>8.1136872115106335</v>
      </c>
      <c r="AG12" s="24">
        <f>('TANF Cases (2 yr)'!AG12/'Poverty (2 yr)'!AG12)*100</f>
        <v>7.5626703818196095</v>
      </c>
      <c r="AH12" s="24">
        <f>('TANF Cases (2 yr)'!AH12/'Poverty (2 yr)'!AH12)*100</f>
        <v>7.2955613513529931</v>
      </c>
      <c r="AI12" s="24">
        <f>('TANF Cases (2 yr)'!AI12/'Poverty (2 yr)'!AI12)*100</f>
        <v>6.8786220334892896</v>
      </c>
      <c r="AJ12" s="24">
        <f>('TANF Cases (2 yr)'!AJ12/'Poverty (2 yr)'!AJ12)*100</f>
        <v>6.6555779470309897</v>
      </c>
      <c r="AK12" s="24">
        <f>('TANF Cases (2 yr)'!AK12/'Poverty (2 yr)'!AK12)*100</f>
        <v>6.2161423027016331</v>
      </c>
      <c r="AL12" s="24">
        <f>('TANF Cases (2 yr)'!AL12/'Poverty (2 yr)'!AL12)*100</f>
        <v>4.8946703168617693</v>
      </c>
      <c r="AM12" s="24">
        <f>('TANF Cases (2 yr)'!AM12/'Poverty (2 yr)'!AM12)*100</f>
        <v>4.7447962036093765</v>
      </c>
      <c r="AN12" s="24">
        <f>('TANF Cases (2 yr)'!AN12/'Poverty (2 yr)'!AN12)*100</f>
        <v>5.7512017868297134</v>
      </c>
      <c r="AO12" s="24">
        <f>('TANF Cases (2 yr)'!AO12/'Poverty (2 yr)'!AO12)*100</f>
        <v>5.1129374178908398</v>
      </c>
      <c r="AP12" s="24">
        <v>4.7784518644221095</v>
      </c>
      <c r="AQ12" s="24">
        <v>4.6429334648961964</v>
      </c>
      <c r="AS12" t="s">
        <v>30</v>
      </c>
      <c r="AT12" s="24">
        <v>4.6429334648961964</v>
      </c>
    </row>
    <row r="13" spans="1:46" x14ac:dyDescent="0.2">
      <c r="A13" t="s">
        <v>32</v>
      </c>
      <c r="B13" s="24">
        <f>('TANF Cases (2 yr)'!B13/'Poverty (2 yr)'!B13)*100</f>
        <v>126.08133283952282</v>
      </c>
      <c r="C13" s="24">
        <f>('TANF Cases (2 yr)'!C13/'Poverty (2 yr)'!C13)*100</f>
        <v>123.68556040010259</v>
      </c>
      <c r="D13" s="24">
        <f>('TANF Cases (2 yr)'!D13/'Poverty (2 yr)'!D13)*100</f>
        <v>108.37442134385186</v>
      </c>
      <c r="E13" s="24">
        <f>('TANF Cases (2 yr)'!E13/'Poverty (2 yr)'!E13)*100</f>
        <v>83.247424572842561</v>
      </c>
      <c r="F13" s="24">
        <f>('TANF Cases (2 yr)'!F13/'Poverty (2 yr)'!F13)*100</f>
        <v>72.963350928721567</v>
      </c>
      <c r="G13" s="24">
        <f>('TANF Cases (2 yr)'!G13/'Poverty (2 yr)'!G13)*100</f>
        <v>83.551920502024572</v>
      </c>
      <c r="H13" s="24">
        <f>('TANF Cases (2 yr)'!H13/'Poverty (2 yr)'!H13)*100</f>
        <v>89.989943316876946</v>
      </c>
      <c r="I13" s="24">
        <f>('TANF Cases (2 yr)'!I13/'Poverty (2 yr)'!I13)*100</f>
        <v>79.037846937380365</v>
      </c>
      <c r="J13" s="24">
        <f>('TANF Cases (2 yr)'!J13/'Poverty (2 yr)'!J13)*100</f>
        <v>78.038600210167758</v>
      </c>
      <c r="K13" s="24">
        <f>('TANF Cases (2 yr)'!K13/'Poverty (2 yr)'!K13)*100</f>
        <v>71.499803690616417</v>
      </c>
      <c r="L13" s="24">
        <f>('TANF Cases (2 yr)'!L13/'Poverty (2 yr)'!L13)*100</f>
        <v>65.344895858081884</v>
      </c>
      <c r="M13" s="24">
        <f>('TANF Cases (2 yr)'!M13/'Poverty (2 yr)'!M13)*100</f>
        <v>67.815666515430109</v>
      </c>
      <c r="N13" s="24">
        <f>('TANF Cases (2 yr)'!N13/'Poverty (2 yr)'!N13)*100</f>
        <v>79.673248202596852</v>
      </c>
      <c r="O13" s="24">
        <f>('TANF Cases (2 yr)'!O13/'Poverty (2 yr)'!O13)*100</f>
        <v>79.414381174927229</v>
      </c>
      <c r="P13" s="24">
        <f>('TANF Cases (2 yr)'!P13/'Poverty (2 yr)'!P13)*100</f>
        <v>86.988967939845736</v>
      </c>
      <c r="Q13" s="24">
        <f>('TANF Cases (2 yr)'!Q13/'Poverty (2 yr)'!Q13)*100</f>
        <v>115.21591854905833</v>
      </c>
      <c r="R13" s="24">
        <f>('TANF Cases (2 yr)'!R13/'Poverty (2 yr)'!R13)*100</f>
        <v>113.06561185907631</v>
      </c>
      <c r="S13" s="24">
        <f>('TANF Cases (2 yr)'!S13/'Poverty (2 yr)'!S13)*100</f>
        <v>107.52337598425197</v>
      </c>
      <c r="T13" s="24">
        <f>('TANF Cases (2 yr)'!T13/'Poverty (2 yr)'!T13)*100</f>
        <v>88.037265780383123</v>
      </c>
      <c r="U13" s="24">
        <f>('TANF Cases (2 yr)'!U13/'Poverty (2 yr)'!U13)*100</f>
        <v>73.831383409256631</v>
      </c>
      <c r="V13" s="24">
        <f>('TANF Cases (2 yr)'!V13/'Poverty (2 yr)'!V13)*100</f>
        <v>75.047048664924944</v>
      </c>
      <c r="W13" s="24">
        <f>('TANF Cases (2 yr)'!W13/'Poverty (2 yr)'!W13)*100</f>
        <v>105.3256968201447</v>
      </c>
      <c r="X13" s="24">
        <f>('TANF Cases (2 yr)'!X13/'Poverty (2 yr)'!X13)*100</f>
        <v>110.68995300271176</v>
      </c>
      <c r="Y13" s="24">
        <f>('TANF Cases (2 yr)'!Y13/'Poverty (2 yr)'!Y13)*100</f>
        <v>77.767128442740557</v>
      </c>
      <c r="Z13" s="24">
        <f>('TANF Cases (2 yr)'!Z13/'Poverty (2 yr)'!Z13)*100</f>
        <v>77.595052261627657</v>
      </c>
      <c r="AA13" s="24">
        <f>('TANF Cases (2 yr)'!AA13/'Poverty (2 yr)'!AA13)*100</f>
        <v>86.20335852799343</v>
      </c>
      <c r="AB13" s="24">
        <f>('TANF Cases (2 yr)'!AB13/'Poverty (2 yr)'!AB13)*100</f>
        <v>81.572646153100081</v>
      </c>
      <c r="AC13" s="24">
        <f>('TANF Cases (2 yr)'!AC13/'Poverty (2 yr)'!AC13)*100</f>
        <v>70.858585858585869</v>
      </c>
      <c r="AD13" s="24">
        <f>('TANF Cases (2 yr)'!AD13/'Poverty (2 yr)'!AD13)*100</f>
        <v>65.055713915522148</v>
      </c>
      <c r="AE13" s="24">
        <f>('TANF Cases (2 yr)'!AE13/'Poverty (2 yr)'!AE13)*100</f>
        <v>52.656814394828956</v>
      </c>
      <c r="AF13" s="24">
        <f>('TANF Cases (2 yr)'!AF13/'Poverty (2 yr)'!AF13)*100</f>
        <v>42.151407297227905</v>
      </c>
      <c r="AG13" s="24">
        <f>('TANF Cases (2 yr)'!AG13/'Poverty (2 yr)'!AG13)*100</f>
        <v>41.413927223266555</v>
      </c>
      <c r="AH13" s="24">
        <f>('TANF Cases (2 yr)'!AH13/'Poverty (2 yr)'!AH13)*100</f>
        <v>43.713992450831071</v>
      </c>
      <c r="AI13" s="24">
        <f>('TANF Cases (2 yr)'!AI13/'Poverty (2 yr)'!AI13)*100</f>
        <v>44.938752013058469</v>
      </c>
      <c r="AJ13" s="24">
        <f>('TANF Cases (2 yr)'!AJ13/'Poverty (2 yr)'!AJ13)*100</f>
        <v>50.545396617786388</v>
      </c>
      <c r="AK13" s="24">
        <f>('TANF Cases (2 yr)'!AK13/'Poverty (2 yr)'!AK13)*100</f>
        <v>49.976629633624569</v>
      </c>
      <c r="AL13" s="24">
        <f>('TANF Cases (2 yr)'!AL13/'Poverty (2 yr)'!AL13)*100</f>
        <v>40.172735760971058</v>
      </c>
      <c r="AM13" s="24">
        <f>('TANF Cases (2 yr)'!AM13/'Poverty (2 yr)'!AM13)*100</f>
        <v>38.115840349236045</v>
      </c>
      <c r="AN13" s="24">
        <f>('TANF Cases (2 yr)'!AN13/'Poverty (2 yr)'!AN13)*100</f>
        <v>37.987651085852796</v>
      </c>
      <c r="AO13" s="24">
        <f>('TANF Cases (2 yr)'!AO13/'Poverty (2 yr)'!AO13)*100</f>
        <v>34.441673352169005</v>
      </c>
      <c r="AP13" s="24">
        <v>35.164908354646215</v>
      </c>
      <c r="AQ13" s="24">
        <v>34.008063498617851</v>
      </c>
      <c r="AS13" t="s">
        <v>32</v>
      </c>
      <c r="AT13" s="24">
        <v>34.008063498617851</v>
      </c>
    </row>
    <row r="14" spans="1:46" x14ac:dyDescent="0.2">
      <c r="A14" t="s">
        <v>34</v>
      </c>
      <c r="B14" s="24">
        <f>('TANF Cases (2 yr)'!B14/'Poverty (2 yr)'!B14)*100</f>
        <v>48.3034033390826</v>
      </c>
      <c r="C14" s="24">
        <f>('TANF Cases (2 yr)'!C14/'Poverty (2 yr)'!C14)*100</f>
        <v>36.594473938223935</v>
      </c>
      <c r="D14" s="24">
        <f>('TANF Cases (2 yr)'!D14/'Poverty (2 yr)'!D14)*100</f>
        <v>28.498480379011355</v>
      </c>
      <c r="E14" s="24">
        <f>('TANF Cases (2 yr)'!E14/'Poverty (2 yr)'!E14)*100</f>
        <v>25.350541153717408</v>
      </c>
      <c r="F14" s="24">
        <f>('TANF Cases (2 yr)'!F14/'Poverty (2 yr)'!F14)*100</f>
        <v>25.031771884041881</v>
      </c>
      <c r="G14" s="24">
        <f>('TANF Cases (2 yr)'!G14/'Poverty (2 yr)'!G14)*100</f>
        <v>23.423115130932992</v>
      </c>
      <c r="H14" s="24">
        <f>('TANF Cases (2 yr)'!H14/'Poverty (2 yr)'!H14)*100</f>
        <v>23.515742358747971</v>
      </c>
      <c r="I14" s="24">
        <f>('TANF Cases (2 yr)'!I14/'Poverty (2 yr)'!I14)*100</f>
        <v>22.194562426934084</v>
      </c>
      <c r="J14" s="24">
        <f>('TANF Cases (2 yr)'!J14/'Poverty (2 yr)'!J14)*100</f>
        <v>22.840124299192407</v>
      </c>
      <c r="K14" s="24">
        <f>('TANF Cases (2 yr)'!K14/'Poverty (2 yr)'!K14)*100</f>
        <v>30.638628913487576</v>
      </c>
      <c r="L14" s="24">
        <f>('TANF Cases (2 yr)'!L14/'Poverty (2 yr)'!L14)*100</f>
        <v>32.183080483414763</v>
      </c>
      <c r="M14" s="24">
        <f>('TANF Cases (2 yr)'!M14/'Poverty (2 yr)'!M14)*100</f>
        <v>27.138105220252129</v>
      </c>
      <c r="N14" s="24">
        <f>('TANF Cases (2 yr)'!N14/'Poverty (2 yr)'!N14)*100</f>
        <v>26.462310450511811</v>
      </c>
      <c r="O14" s="24">
        <f>('TANF Cases (2 yr)'!O14/'Poverty (2 yr)'!O14)*100</f>
        <v>26.421839354629579</v>
      </c>
      <c r="P14" s="24">
        <f>('TANF Cases (2 yr)'!P14/'Poverty (2 yr)'!P14)*100</f>
        <v>27.200901623154049</v>
      </c>
      <c r="Q14" s="24">
        <f>('TANF Cases (2 yr)'!Q14/'Poverty (2 yr)'!Q14)*100</f>
        <v>31.687626508733789</v>
      </c>
      <c r="R14" s="24">
        <f>('TANF Cases (2 yr)'!R14/'Poverty (2 yr)'!R14)*100</f>
        <v>31.695460225397269</v>
      </c>
      <c r="S14" s="24">
        <f>('TANF Cases (2 yr)'!S14/'Poverty (2 yr)'!S14)*100</f>
        <v>32.400004823403151</v>
      </c>
      <c r="T14" s="24">
        <f>('TANF Cases (2 yr)'!T14/'Poverty (2 yr)'!T14)*100</f>
        <v>24.420704361720453</v>
      </c>
      <c r="U14" s="24">
        <f>('TANF Cases (2 yr)'!U14/'Poverty (2 yr)'!U14)*100</f>
        <v>11.239626325833223</v>
      </c>
      <c r="V14" s="24">
        <f>('TANF Cases (2 yr)'!V14/'Poverty (2 yr)'!V14)*100</f>
        <v>5.2968874473654264</v>
      </c>
      <c r="W14" s="24">
        <f>('TANF Cases (2 yr)'!W14/'Poverty (2 yr)'!W14)*100</f>
        <v>4.7948131619549912</v>
      </c>
      <c r="X14" s="24">
        <f>('TANF Cases (2 yr)'!X14/'Poverty (2 yr)'!X14)*100</f>
        <v>5.1546000026432992</v>
      </c>
      <c r="Y14" s="24">
        <f>('TANF Cases (2 yr)'!Y14/'Poverty (2 yr)'!Y14)*100</f>
        <v>5.4944038634865553</v>
      </c>
      <c r="Z14" s="24">
        <f>('TANF Cases (2 yr)'!Z14/'Poverty (2 yr)'!Z14)*100</f>
        <v>6.8366860830211555</v>
      </c>
      <c r="AA14" s="24">
        <f>('TANF Cases (2 yr)'!AA14/'Poverty (2 yr)'!AA14)*100</f>
        <v>7.6730758311330653</v>
      </c>
      <c r="AB14" s="24">
        <f>('TANF Cases (2 yr)'!AB14/'Poverty (2 yr)'!AB14)*100</f>
        <v>8.2604055890346224</v>
      </c>
      <c r="AC14" s="24">
        <f>('TANF Cases (2 yr)'!AC14/'Poverty (2 yr)'!AC14)*100</f>
        <v>8.0397057851967677</v>
      </c>
      <c r="AD14" s="24">
        <f>('TANF Cases (2 yr)'!AD14/'Poverty (2 yr)'!AD14)*100</f>
        <v>6.8090210486649445</v>
      </c>
      <c r="AE14" s="24">
        <f>('TANF Cases (2 yr)'!AE14/'Poverty (2 yr)'!AE14)*100</f>
        <v>5.0968227882771844</v>
      </c>
      <c r="AF14" s="24">
        <f>('TANF Cases (2 yr)'!AF14/'Poverty (2 yr)'!AF14)*100</f>
        <v>4.4366489751525249</v>
      </c>
      <c r="AG14" s="24">
        <f>('TANF Cases (2 yr)'!AG14/'Poverty (2 yr)'!AG14)*100</f>
        <v>4.5690605533344844</v>
      </c>
      <c r="AH14" s="24">
        <f>('TANF Cases (2 yr)'!AH14/'Poverty (2 yr)'!AH14)*100</f>
        <v>4.3837589581931313</v>
      </c>
      <c r="AI14" s="24">
        <f>('TANF Cases (2 yr)'!AI14/'Poverty (2 yr)'!AI14)*100</f>
        <v>4.4616484689782014</v>
      </c>
      <c r="AJ14" s="24">
        <f>('TANF Cases (2 yr)'!AJ14/'Poverty (2 yr)'!AJ14)*100</f>
        <v>5.4419393939393936</v>
      </c>
      <c r="AK14" s="24">
        <f>('TANF Cases (2 yr)'!AK14/'Poverty (2 yr)'!AK14)*100</f>
        <v>7.4581673306772913</v>
      </c>
      <c r="AL14" s="24">
        <f>('TANF Cases (2 yr)'!AL14/'Poverty (2 yr)'!AL14)*100</f>
        <v>7.3358730281822115</v>
      </c>
      <c r="AM14" s="24">
        <f>('TANF Cases (2 yr)'!AM14/'Poverty (2 yr)'!AM14)*100</f>
        <v>7.0616986741077126</v>
      </c>
      <c r="AN14" s="24">
        <f>('TANF Cases (2 yr)'!AN14/'Poverty (2 yr)'!AN14)*100</f>
        <v>8.1991972524516896</v>
      </c>
      <c r="AO14" s="24">
        <f>('TANF Cases (2 yr)'!AO14/'Poverty (2 yr)'!AO14)*100</f>
        <v>7.7692751225259773</v>
      </c>
      <c r="AP14" s="24">
        <v>8.8795779670260515</v>
      </c>
      <c r="AQ14" s="24">
        <v>10.977008355633226</v>
      </c>
      <c r="AS14" t="s">
        <v>34</v>
      </c>
      <c r="AT14" s="24">
        <v>10.977008355633226</v>
      </c>
    </row>
    <row r="15" spans="1:46" x14ac:dyDescent="0.2">
      <c r="A15" t="s">
        <v>36</v>
      </c>
      <c r="B15" s="24">
        <f>('TANF Cases (2 yr)'!B15/'Poverty (2 yr)'!B15)*100</f>
        <v>99.774534519113317</v>
      </c>
      <c r="C15" s="24">
        <f>('TANF Cases (2 yr)'!C15/'Poverty (2 yr)'!C15)*100</f>
        <v>85.786626940735459</v>
      </c>
      <c r="D15" s="24">
        <f>('TANF Cases (2 yr)'!D15/'Poverty (2 yr)'!D15)*100</f>
        <v>87.053352249230485</v>
      </c>
      <c r="E15" s="24">
        <f>('TANF Cases (2 yr)'!E15/'Poverty (2 yr)'!E15)*100</f>
        <v>83.480342452938388</v>
      </c>
      <c r="F15" s="24">
        <f>('TANF Cases (2 yr)'!F15/'Poverty (2 yr)'!F15)*100</f>
        <v>80.627531737042418</v>
      </c>
      <c r="G15" s="24">
        <f>('TANF Cases (2 yr)'!G15/'Poverty (2 yr)'!G15)*100</f>
        <v>81.899030484147346</v>
      </c>
      <c r="H15" s="24">
        <f>('TANF Cases (2 yr)'!H15/'Poverty (2 yr)'!H15)*100</f>
        <v>74.289007863939844</v>
      </c>
      <c r="I15" s="24">
        <f>('TANF Cases (2 yr)'!I15/'Poverty (2 yr)'!I15)*100</f>
        <v>75.781454965988104</v>
      </c>
      <c r="J15" s="24">
        <f>('TANF Cases (2 yr)'!J15/'Poverty (2 yr)'!J15)*100</f>
        <v>80.682409586916293</v>
      </c>
      <c r="K15" s="24">
        <f>('TANF Cases (2 yr)'!K15/'Poverty (2 yr)'!K15)*100</f>
        <v>80.612710779209905</v>
      </c>
      <c r="L15" s="24">
        <f>('TANF Cases (2 yr)'!L15/'Poverty (2 yr)'!L15)*100</f>
        <v>80.184427813966821</v>
      </c>
      <c r="M15" s="24">
        <f>('TANF Cases (2 yr)'!M15/'Poverty (2 yr)'!M15)*100</f>
        <v>74.286345534043306</v>
      </c>
      <c r="N15" s="24">
        <f>('TANF Cases (2 yr)'!N15/'Poverty (2 yr)'!N15)*100</f>
        <v>76.43939407204806</v>
      </c>
      <c r="O15" s="24">
        <f>('TANF Cases (2 yr)'!O15/'Poverty (2 yr)'!O15)*100</f>
        <v>73.361014363276965</v>
      </c>
      <c r="P15" s="24">
        <f>('TANF Cases (2 yr)'!P15/'Poverty (2 yr)'!P15)*100</f>
        <v>73.885078628306189</v>
      </c>
      <c r="Q15" s="24">
        <f>('TANF Cases (2 yr)'!Q15/'Poverty (2 yr)'!Q15)*100</f>
        <v>84.594780452261048</v>
      </c>
      <c r="R15" s="24">
        <f>('TANF Cases (2 yr)'!R15/'Poverty (2 yr)'!R15)*100</f>
        <v>88.332948205240967</v>
      </c>
      <c r="S15" s="24">
        <f>('TANF Cases (2 yr)'!S15/'Poverty (2 yr)'!S15)*100</f>
        <v>87.460668362586986</v>
      </c>
      <c r="T15" s="24">
        <f>('TANF Cases (2 yr)'!T15/'Poverty (2 yr)'!T15)*100</f>
        <v>82.87041130909077</v>
      </c>
      <c r="U15" s="24">
        <f>('TANF Cases (2 yr)'!U15/'Poverty (2 yr)'!U15)*100</f>
        <v>79.698810637505574</v>
      </c>
      <c r="V15" s="24">
        <f>('TANF Cases (2 yr)'!V15/'Poverty (2 yr)'!V15)*100</f>
        <v>66.459605686367595</v>
      </c>
      <c r="W15" s="24">
        <f>('TANF Cases (2 yr)'!W15/'Poverty (2 yr)'!W15)*100</f>
        <v>46.529928992566219</v>
      </c>
      <c r="X15" s="24">
        <f>('TANF Cases (2 yr)'!X15/'Poverty (2 yr)'!X15)*100</f>
        <v>32.816158878028915</v>
      </c>
      <c r="Y15" s="24">
        <f>('TANF Cases (2 yr)'!Y15/'Poverty (2 yr)'!Y15)*100</f>
        <v>22.342145160257097</v>
      </c>
      <c r="Z15" s="24">
        <f>('TANF Cases (2 yr)'!Z15/'Poverty (2 yr)'!Z15)*100</f>
        <v>16.698524500617889</v>
      </c>
      <c r="AA15" s="24">
        <f>('TANF Cases (2 yr)'!AA15/'Poverty (2 yr)'!AA15)*100</f>
        <v>14.643366812146368</v>
      </c>
      <c r="AB15" s="24">
        <f>('TANF Cases (2 yr)'!AB15/'Poverty (2 yr)'!AB15)*100</f>
        <v>15.891894042392732</v>
      </c>
      <c r="AC15" s="24">
        <f>('TANF Cases (2 yr)'!AC15/'Poverty (2 yr)'!AC15)*100</f>
        <v>17.124862165437925</v>
      </c>
      <c r="AD15" s="24">
        <f>('TANF Cases (2 yr)'!AD15/'Poverty (2 yr)'!AD15)*100</f>
        <v>14.903364158151089</v>
      </c>
      <c r="AE15" s="24">
        <f>('TANF Cases (2 yr)'!AE15/'Poverty (2 yr)'!AE15)*100</f>
        <v>11.070539878975632</v>
      </c>
      <c r="AF15" s="24">
        <f>('TANF Cases (2 yr)'!AF15/'Poverty (2 yr)'!AF15)*100</f>
        <v>9.4114982179839135</v>
      </c>
      <c r="AG15" s="24">
        <f>('TANF Cases (2 yr)'!AG15/'Poverty (2 yr)'!AG15)*100</f>
        <v>10.60491836746948</v>
      </c>
      <c r="AH15" s="24">
        <f>('TANF Cases (2 yr)'!AH15/'Poverty (2 yr)'!AH15)*100</f>
        <v>13.326402583153982</v>
      </c>
      <c r="AI15" s="24">
        <f>('TANF Cases (2 yr)'!AI15/'Poverty (2 yr)'!AI15)*100</f>
        <v>16.464573860477088</v>
      </c>
      <c r="AJ15" s="24">
        <f>('TANF Cases (2 yr)'!AJ15/'Poverty (2 yr)'!AJ15)*100</f>
        <v>17.821125034410688</v>
      </c>
      <c r="AK15" s="24">
        <f>('TANF Cases (2 yr)'!AK15/'Poverty (2 yr)'!AK15)*100</f>
        <v>17.175881251962842</v>
      </c>
      <c r="AL15" s="24">
        <f>('TANF Cases (2 yr)'!AL15/'Poverty (2 yr)'!AL15)*100</f>
        <v>17.658716727169132</v>
      </c>
      <c r="AM15" s="24">
        <f>('TANF Cases (2 yr)'!AM15/'Poverty (2 yr)'!AM15)*100</f>
        <v>16.601946589631741</v>
      </c>
      <c r="AN15" s="24">
        <f>('TANF Cases (2 yr)'!AN15/'Poverty (2 yr)'!AN15)*100</f>
        <v>14.413164795049671</v>
      </c>
      <c r="AO15" s="24">
        <f>('TANF Cases (2 yr)'!AO15/'Poverty (2 yr)'!AO15)*100</f>
        <v>14.729988818532066</v>
      </c>
      <c r="AP15" s="24">
        <v>14.457228348115015</v>
      </c>
      <c r="AQ15" s="24">
        <v>16.239289325538024</v>
      </c>
      <c r="AS15" t="s">
        <v>36</v>
      </c>
      <c r="AT15" s="24">
        <v>16.239289325538024</v>
      </c>
    </row>
    <row r="16" spans="1:46" x14ac:dyDescent="0.2">
      <c r="A16" t="s">
        <v>38</v>
      </c>
      <c r="B16" s="24">
        <f>('TANF Cases (2 yr)'!B16/'Poverty (2 yr)'!B16)*100</f>
        <v>56.27642725397137</v>
      </c>
      <c r="C16" s="24">
        <f>('TANF Cases (2 yr)'!C16/'Poverty (2 yr)'!C16)*100</f>
        <v>53.985152675630644</v>
      </c>
      <c r="D16" s="24">
        <f>('TANF Cases (2 yr)'!D16/'Poverty (2 yr)'!D16)*100</f>
        <v>50.205124218908573</v>
      </c>
      <c r="E16" s="24">
        <f>('TANF Cases (2 yr)'!E16/'Poverty (2 yr)'!E16)*100</f>
        <v>46.301481232184052</v>
      </c>
      <c r="F16" s="24">
        <f>('TANF Cases (2 yr)'!F16/'Poverty (2 yr)'!F16)*100</f>
        <v>38.044249078780396</v>
      </c>
      <c r="G16" s="24">
        <f>('TANF Cases (2 yr)'!G16/'Poverty (2 yr)'!G16)*100</f>
        <v>40.698618937055805</v>
      </c>
      <c r="H16" s="24">
        <f>('TANF Cases (2 yr)'!H16/'Poverty (2 yr)'!H16)*100</f>
        <v>48.830208679688184</v>
      </c>
      <c r="I16" s="24">
        <f>('TANF Cases (2 yr)'!I16/'Poverty (2 yr)'!I16)*100</f>
        <v>48.526585661051804</v>
      </c>
      <c r="J16" s="24">
        <f>('TANF Cases (2 yr)'!J16/'Poverty (2 yr)'!J16)*100</f>
        <v>47.248349418916533</v>
      </c>
      <c r="K16" s="24">
        <f>('TANF Cases (2 yr)'!K16/'Poverty (2 yr)'!K16)*100</f>
        <v>48.584760159663368</v>
      </c>
      <c r="L16" s="24">
        <f>('TANF Cases (2 yr)'!L16/'Poverty (2 yr)'!L16)*100</f>
        <v>42.363544216775672</v>
      </c>
      <c r="M16" s="24">
        <f>('TANF Cases (2 yr)'!M16/'Poverty (2 yr)'!M16)*100</f>
        <v>34.677348665372406</v>
      </c>
      <c r="N16" s="24">
        <f>('TANF Cases (2 yr)'!N16/'Poverty (2 yr)'!N16)*100</f>
        <v>34.065263493902101</v>
      </c>
      <c r="O16" s="24">
        <f>('TANF Cases (2 yr)'!O16/'Poverty (2 yr)'!O16)*100</f>
        <v>41.318199243192446</v>
      </c>
      <c r="P16" s="24">
        <f>('TANF Cases (2 yr)'!P16/'Poverty (2 yr)'!P16)*100</f>
        <v>50.891677985735043</v>
      </c>
      <c r="Q16" s="24">
        <f>('TANF Cases (2 yr)'!Q16/'Poverty (2 yr)'!Q16)*100</f>
        <v>48.890280294148994</v>
      </c>
      <c r="R16" s="24">
        <f>('TANF Cases (2 yr)'!R16/'Poverty (2 yr)'!R16)*100</f>
        <v>51.563337645106522</v>
      </c>
      <c r="S16" s="24">
        <f>('TANF Cases (2 yr)'!S16/'Poverty (2 yr)'!S16)*100</f>
        <v>60.702526026955049</v>
      </c>
      <c r="T16" s="24">
        <f>('TANF Cases (2 yr)'!T16/'Poverty (2 yr)'!T16)*100</f>
        <v>60.003183487325288</v>
      </c>
      <c r="U16" s="24">
        <f>('TANF Cases (2 yr)'!U16/'Poverty (2 yr)'!U16)*100</f>
        <v>49.547669598625014</v>
      </c>
      <c r="V16" s="24">
        <f>('TANF Cases (2 yr)'!V16/'Poverty (2 yr)'!V16)*100</f>
        <v>50.779466612743775</v>
      </c>
      <c r="W16" s="24">
        <f>('TANF Cases (2 yr)'!W16/'Poverty (2 yr)'!W16)*100</f>
        <v>53.169666882407185</v>
      </c>
      <c r="X16" s="24">
        <f>('TANF Cases (2 yr)'!X16/'Poverty (2 yr)'!X16)*100</f>
        <v>50.744568649934699</v>
      </c>
      <c r="Y16" s="24">
        <f>('TANF Cases (2 yr)'!Y16/'Poverty (2 yr)'!Y16)*100</f>
        <v>61.511484827888673</v>
      </c>
      <c r="Z16" s="24">
        <f>('TANF Cases (2 yr)'!Z16/'Poverty (2 yr)'!Z16)*100</f>
        <v>61.350971542342172</v>
      </c>
      <c r="AA16" s="24">
        <f>('TANF Cases (2 yr)'!AA16/'Poverty (2 yr)'!AA16)*100</f>
        <v>44.829450608712811</v>
      </c>
      <c r="AB16" s="24">
        <f>('TANF Cases (2 yr)'!AB16/'Poverty (2 yr)'!AB16)*100</f>
        <v>34.451482452827307</v>
      </c>
      <c r="AC16" s="24">
        <f>('TANF Cases (2 yr)'!AC16/'Poverty (2 yr)'!AC16)*100</f>
        <v>34.893366853104148</v>
      </c>
      <c r="AD16" s="24">
        <f>('TANF Cases (2 yr)'!AD16/'Poverty (2 yr)'!AD16)*100</f>
        <v>33.808188777506729</v>
      </c>
      <c r="AE16" s="24">
        <f>('TANF Cases (2 yr)'!AE16/'Poverty (2 yr)'!AE16)*100</f>
        <v>27.206699612312995</v>
      </c>
      <c r="AF16" s="24">
        <f>('TANF Cases (2 yr)'!AF16/'Poverty (2 yr)'!AF16)*100</f>
        <v>22.149919009281501</v>
      </c>
      <c r="AG16" s="24">
        <f>('TANF Cases (2 yr)'!AG16/'Poverty (2 yr)'!AG16)*100</f>
        <v>18.895541017584254</v>
      </c>
      <c r="AH16" s="24">
        <f>('TANF Cases (2 yr)'!AH16/'Poverty (2 yr)'!AH16)*100</f>
        <v>15.043763262549334</v>
      </c>
      <c r="AI16" s="24">
        <f>('TANF Cases (2 yr)'!AI16/'Poverty (2 yr)'!AI16)*100</f>
        <v>10.484222177865684</v>
      </c>
      <c r="AJ16" s="24">
        <f>('TANF Cases (2 yr)'!AJ16/'Poverty (2 yr)'!AJ16)*100</f>
        <v>8.7704194121888097</v>
      </c>
      <c r="AK16" s="24">
        <f>('TANF Cases (2 yr)'!AK16/'Poverty (2 yr)'!AK16)*100</f>
        <v>7.6399883283694692</v>
      </c>
      <c r="AL16" s="24">
        <f>('TANF Cases (2 yr)'!AL16/'Poverty (2 yr)'!AL16)*100</f>
        <v>6.5763624841571593</v>
      </c>
      <c r="AM16" s="24">
        <f>('TANF Cases (2 yr)'!AM16/'Poverty (2 yr)'!AM16)*100</f>
        <v>7.210624024783316</v>
      </c>
      <c r="AN16" s="24">
        <f>('TANF Cases (2 yr)'!AN16/'Poverty (2 yr)'!AN16)*100</f>
        <v>6.9777737844006396</v>
      </c>
      <c r="AO16" s="24">
        <f>('TANF Cases (2 yr)'!AO16/'Poverty (2 yr)'!AO16)*100</f>
        <v>5.5798378593330638</v>
      </c>
      <c r="AP16" s="24">
        <v>4.8579809243139804</v>
      </c>
      <c r="AQ16" s="24">
        <v>5.4135403632988712</v>
      </c>
      <c r="AS16" t="s">
        <v>38</v>
      </c>
      <c r="AT16" s="24">
        <v>5.4135403632988712</v>
      </c>
    </row>
    <row r="17" spans="1:46" x14ac:dyDescent="0.2">
      <c r="A17" t="s">
        <v>40</v>
      </c>
      <c r="B17" s="24">
        <f>('TANF Cases (2 yr)'!B17/'Poverty (2 yr)'!B17)*100</f>
        <v>112.87068230938957</v>
      </c>
      <c r="C17" s="24">
        <f>('TANF Cases (2 yr)'!C17/'Poverty (2 yr)'!C17)*100</f>
        <v>83.343091445830154</v>
      </c>
      <c r="D17" s="24">
        <f>('TANF Cases (2 yr)'!D17/'Poverty (2 yr)'!D17)*100</f>
        <v>65.363907701292717</v>
      </c>
      <c r="E17" s="24">
        <f>('TANF Cases (2 yr)'!E17/'Poverty (2 yr)'!E17)*100</f>
        <v>61.070734797297298</v>
      </c>
      <c r="F17" s="24">
        <f>('TANF Cases (2 yr)'!F17/'Poverty (2 yr)'!F17)*100</f>
        <v>52.746858585636389</v>
      </c>
      <c r="G17" s="24">
        <f>('TANF Cases (2 yr)'!G17/'Poverty (2 yr)'!G17)*100</f>
        <v>50.22618986187797</v>
      </c>
      <c r="H17" s="24">
        <f>('TANF Cases (2 yr)'!H17/'Poverty (2 yr)'!H17)*100</f>
        <v>48.100780554686935</v>
      </c>
      <c r="I17" s="24">
        <f>('TANF Cases (2 yr)'!I17/'Poverty (2 yr)'!I17)*100</f>
        <v>51.167602688321658</v>
      </c>
      <c r="J17" s="24">
        <f>('TANF Cases (2 yr)'!J17/'Poverty (2 yr)'!J17)*100</f>
        <v>54.115398419459467</v>
      </c>
      <c r="K17" s="24">
        <f>('TANF Cases (2 yr)'!K17/'Poverty (2 yr)'!K17)*100</f>
        <v>61.630215041492086</v>
      </c>
      <c r="L17" s="24">
        <f>('TANF Cases (2 yr)'!L17/'Poverty (2 yr)'!L17)*100</f>
        <v>71.940645052347179</v>
      </c>
      <c r="M17" s="24">
        <f>('TANF Cases (2 yr)'!M17/'Poverty (2 yr)'!M17)*100</f>
        <v>68.771909788772263</v>
      </c>
      <c r="N17" s="24">
        <f>('TANF Cases (2 yr)'!N17/'Poverty (2 yr)'!N17)*100</f>
        <v>77.402843306535274</v>
      </c>
      <c r="O17" s="24">
        <f>('TANF Cases (2 yr)'!O17/'Poverty (2 yr)'!O17)*100</f>
        <v>68.038773164372429</v>
      </c>
      <c r="P17" s="24">
        <f>('TANF Cases (2 yr)'!P17/'Poverty (2 yr)'!P17)*100</f>
        <v>67.92343051310678</v>
      </c>
      <c r="Q17" s="24">
        <f>('TANF Cases (2 yr)'!Q17/'Poverty (2 yr)'!Q17)*100</f>
        <v>84.849607840968176</v>
      </c>
      <c r="R17" s="24">
        <f>('TANF Cases (2 yr)'!R17/'Poverty (2 yr)'!R17)*100</f>
        <v>75.468310958476422</v>
      </c>
      <c r="S17" s="24">
        <f>('TANF Cases (2 yr)'!S17/'Poverty (2 yr)'!S17)*100</f>
        <v>63.744242872541868</v>
      </c>
      <c r="T17" s="24">
        <f>('TANF Cases (2 yr)'!T17/'Poverty (2 yr)'!T17)*100</f>
        <v>62.656479119202359</v>
      </c>
      <c r="U17" s="24">
        <f>('TANF Cases (2 yr)'!U17/'Poverty (2 yr)'!U17)*100</f>
        <v>53.280997978725573</v>
      </c>
      <c r="V17" s="24">
        <f>('TANF Cases (2 yr)'!V17/'Poverty (2 yr)'!V17)*100</f>
        <v>50.459916352256442</v>
      </c>
      <c r="W17" s="24">
        <f>('TANF Cases (2 yr)'!W17/'Poverty (2 yr)'!W17)*100</f>
        <v>58.657152050009188</v>
      </c>
      <c r="X17" s="24">
        <f>('TANF Cases (2 yr)'!X17/'Poverty (2 yr)'!X17)*100</f>
        <v>62.51295235008422</v>
      </c>
      <c r="Y17" s="24">
        <f>('TANF Cases (2 yr)'!Y17/'Poverty (2 yr)'!Y17)*100</f>
        <v>58.815080627256947</v>
      </c>
      <c r="Z17" s="24">
        <f>('TANF Cases (2 yr)'!Z17/'Poverty (2 yr)'!Z17)*100</f>
        <v>53.901016685114577</v>
      </c>
      <c r="AA17" s="24">
        <f>('TANF Cases (2 yr)'!AA17/'Poverty (2 yr)'!AA17)*100</f>
        <v>50.567227844080406</v>
      </c>
      <c r="AB17" s="24">
        <f>('TANF Cases (2 yr)'!AB17/'Poverty (2 yr)'!AB17)*100</f>
        <v>46.09483669949369</v>
      </c>
      <c r="AC17" s="24">
        <f>('TANF Cases (2 yr)'!AC17/'Poverty (2 yr)'!AC17)*100</f>
        <v>40.135058861473951</v>
      </c>
      <c r="AD17" s="24">
        <f>('TANF Cases (2 yr)'!AD17/'Poverty (2 yr)'!AD17)*100</f>
        <v>37.049152698188948</v>
      </c>
      <c r="AE17" s="24">
        <f>('TANF Cases (2 yr)'!AE17/'Poverty (2 yr)'!AE17)*100</f>
        <v>36.354574534700376</v>
      </c>
      <c r="AF17" s="24">
        <f>('TANF Cases (2 yr)'!AF17/'Poverty (2 yr)'!AF17)*100</f>
        <v>34.141493174873382</v>
      </c>
      <c r="AG17" s="24">
        <f>('TANF Cases (2 yr)'!AG17/'Poverty (2 yr)'!AG17)*100</f>
        <v>34.887260120656236</v>
      </c>
      <c r="AH17" s="24">
        <f>('TANF Cases (2 yr)'!AH17/'Poverty (2 yr)'!AH17)*100</f>
        <v>35.965251510688709</v>
      </c>
      <c r="AI17" s="24">
        <f>('TANF Cases (2 yr)'!AI17/'Poverty (2 yr)'!AI17)*100</f>
        <v>33.119033299460106</v>
      </c>
      <c r="AJ17" s="24">
        <f>('TANF Cases (2 yr)'!AJ17/'Poverty (2 yr)'!AJ17)*100</f>
        <v>27.517553110408056</v>
      </c>
      <c r="AK17" s="24">
        <f>('TANF Cases (2 yr)'!AK17/'Poverty (2 yr)'!AK17)*100</f>
        <v>26.780744983353738</v>
      </c>
      <c r="AL17" s="24">
        <f>('TANF Cases (2 yr)'!AL17/'Poverty (2 yr)'!AL17)*100</f>
        <v>27.346922424540871</v>
      </c>
      <c r="AM17" s="24">
        <f>('TANF Cases (2 yr)'!AM17/'Poverty (2 yr)'!AM17)*100</f>
        <v>21.882551788682616</v>
      </c>
      <c r="AN17" s="24">
        <f>('TANF Cases (2 yr)'!AN17/'Poverty (2 yr)'!AN17)*100</f>
        <v>20.805211695703051</v>
      </c>
      <c r="AO17" s="24">
        <f>('TANF Cases (2 yr)'!AO17/'Poverty (2 yr)'!AO17)*100</f>
        <v>20.578331991221003</v>
      </c>
      <c r="AP17" s="24">
        <v>19.364131971256292</v>
      </c>
      <c r="AQ17" s="24">
        <v>22.666772891438285</v>
      </c>
      <c r="AS17" t="s">
        <v>40</v>
      </c>
      <c r="AT17" s="24">
        <v>22.666772891438285</v>
      </c>
    </row>
    <row r="18" spans="1:46" x14ac:dyDescent="0.2">
      <c r="A18" t="s">
        <v>42</v>
      </c>
      <c r="B18" s="24">
        <f>('TANF Cases (2 yr)'!B18/'Poverty (2 yr)'!B18)*100</f>
        <v>77.519879647539227</v>
      </c>
      <c r="C18" s="24">
        <f>('TANF Cases (2 yr)'!C18/'Poverty (2 yr)'!C18)*100</f>
        <v>79.929321070710586</v>
      </c>
      <c r="D18" s="24">
        <f>('TANF Cases (2 yr)'!D18/'Poverty (2 yr)'!D18)*100</f>
        <v>69.94752013236301</v>
      </c>
      <c r="E18" s="24">
        <f>('TANF Cases (2 yr)'!E18/'Poverty (2 yr)'!E18)*100</f>
        <v>63.922046983285775</v>
      </c>
      <c r="F18" s="24">
        <f>('TANF Cases (2 yr)'!F18/'Poverty (2 yr)'!F18)*100</f>
        <v>53.262594023554875</v>
      </c>
      <c r="G18" s="24">
        <f>('TANF Cases (2 yr)'!G18/'Poverty (2 yr)'!G18)*100</f>
        <v>49.798139732543717</v>
      </c>
      <c r="H18" s="24">
        <f>('TANF Cases (2 yr)'!H18/'Poverty (2 yr)'!H18)*100</f>
        <v>53.408899020601154</v>
      </c>
      <c r="I18" s="24">
        <f>('TANF Cases (2 yr)'!I18/'Poverty (2 yr)'!I18)*100</f>
        <v>54.128582254597205</v>
      </c>
      <c r="J18" s="24">
        <f>('TANF Cases (2 yr)'!J18/'Poverty (2 yr)'!J18)*100</f>
        <v>68.036755689104822</v>
      </c>
      <c r="K18" s="24">
        <f>('TANF Cases (2 yr)'!K18/'Poverty (2 yr)'!K18)*100</f>
        <v>79.95334654589729</v>
      </c>
      <c r="L18" s="24">
        <f>('TANF Cases (2 yr)'!L18/'Poverty (2 yr)'!L18)*100</f>
        <v>66.227537585624063</v>
      </c>
      <c r="M18" s="24">
        <f>('TANF Cases (2 yr)'!M18/'Poverty (2 yr)'!M18)*100</f>
        <v>55.781898819488227</v>
      </c>
      <c r="N18" s="24">
        <f>('TANF Cases (2 yr)'!N18/'Poverty (2 yr)'!N18)*100</f>
        <v>51.680331845526872</v>
      </c>
      <c r="O18" s="24">
        <f>('TANF Cases (2 yr)'!O18/'Poverty (2 yr)'!O18)*100</f>
        <v>53.800324824953684</v>
      </c>
      <c r="P18" s="24">
        <f>('TANF Cases (2 yr)'!P18/'Poverty (2 yr)'!P18)*100</f>
        <v>60.858417744639162</v>
      </c>
      <c r="Q18" s="24">
        <f>('TANF Cases (2 yr)'!Q18/'Poverty (2 yr)'!Q18)*100</f>
        <v>56.61800440844943</v>
      </c>
      <c r="R18" s="24">
        <f>('TANF Cases (2 yr)'!R18/'Poverty (2 yr)'!R18)*100</f>
        <v>54.415707812801358</v>
      </c>
      <c r="S18" s="24">
        <f>('TANF Cases (2 yr)'!S18/'Poverty (2 yr)'!S18)*100</f>
        <v>51.57371305871051</v>
      </c>
      <c r="T18" s="24">
        <f>('TANF Cases (2 yr)'!T18/'Poverty (2 yr)'!T18)*100</f>
        <v>45.243780198991274</v>
      </c>
      <c r="U18" s="24">
        <f>('TANF Cases (2 yr)'!U18/'Poverty (2 yr)'!U18)*100</f>
        <v>36.689798896682404</v>
      </c>
      <c r="V18" s="24">
        <f>('TANF Cases (2 yr)'!V18/'Poverty (2 yr)'!V18)*100</f>
        <v>24.314303458376205</v>
      </c>
      <c r="W18" s="24">
        <f>('TANF Cases (2 yr)'!W18/'Poverty (2 yr)'!W18)*100</f>
        <v>27.124948315439777</v>
      </c>
      <c r="X18" s="24">
        <f>('TANF Cases (2 yr)'!X18/'Poverty (2 yr)'!X18)*100</f>
        <v>34.964662240431984</v>
      </c>
      <c r="Y18" s="24">
        <f>('TANF Cases (2 yr)'!Y18/'Poverty (2 yr)'!Y18)*100</f>
        <v>32.345886585695645</v>
      </c>
      <c r="Z18" s="24">
        <f>('TANF Cases (2 yr)'!Z18/'Poverty (2 yr)'!Z18)*100</f>
        <v>33.725273361243076</v>
      </c>
      <c r="AA18" s="24">
        <f>('TANF Cases (2 yr)'!AA18/'Poverty (2 yr)'!AA18)*100</f>
        <v>32.689330763315319</v>
      </c>
      <c r="AB18" s="24">
        <f>('TANF Cases (2 yr)'!AB18/'Poverty (2 yr)'!AB18)*100</f>
        <v>32.516434693349055</v>
      </c>
      <c r="AC18" s="24">
        <f>('TANF Cases (2 yr)'!AC18/'Poverty (2 yr)'!AC18)*100</f>
        <v>32.328377299668766</v>
      </c>
      <c r="AD18" s="24">
        <f>('TANF Cases (2 yr)'!AD18/'Poverty (2 yr)'!AD18)*100</f>
        <v>25.410308269991134</v>
      </c>
      <c r="AE18" s="24">
        <f>('TANF Cases (2 yr)'!AE18/'Poverty (2 yr)'!AE18)*100</f>
        <v>21.342551958043476</v>
      </c>
      <c r="AF18" s="24">
        <f>('TANF Cases (2 yr)'!AF18/'Poverty (2 yr)'!AF18)*100</f>
        <v>22.708808886172871</v>
      </c>
      <c r="AG18" s="24">
        <f>('TANF Cases (2 yr)'!AG18/'Poverty (2 yr)'!AG18)*100</f>
        <v>21.427264628209617</v>
      </c>
      <c r="AH18" s="24">
        <f>('TANF Cases (2 yr)'!AH18/'Poverty (2 yr)'!AH18)*100</f>
        <v>19.46852347616116</v>
      </c>
      <c r="AI18" s="24">
        <f>('TANF Cases (2 yr)'!AI18/'Poverty (2 yr)'!AI18)*100</f>
        <v>16.528531479648244</v>
      </c>
      <c r="AJ18" s="24">
        <f>('TANF Cases (2 yr)'!AJ18/'Poverty (2 yr)'!AJ18)*100</f>
        <v>14.46534611469291</v>
      </c>
      <c r="AK18" s="24">
        <f>('TANF Cases (2 yr)'!AK18/'Poverty (2 yr)'!AK18)*100</f>
        <v>12.631915036633732</v>
      </c>
      <c r="AL18" s="24">
        <f>('TANF Cases (2 yr)'!AL18/'Poverty (2 yr)'!AL18)*100</f>
        <v>9.7846037132508883</v>
      </c>
      <c r="AM18" s="24">
        <f>('TANF Cases (2 yr)'!AM18/'Poverty (2 yr)'!AM18)*100</f>
        <v>9.9487748154211761</v>
      </c>
      <c r="AN18" s="24">
        <f>('TANF Cases (2 yr)'!AN18/'Poverty (2 yr)'!AN18)*100</f>
        <v>8.1970962518411454</v>
      </c>
      <c r="AO18" s="24">
        <f>('TANF Cases (2 yr)'!AO18/'Poverty (2 yr)'!AO18)*100</f>
        <v>8.3569904683252467</v>
      </c>
      <c r="AP18" s="24">
        <v>10.307843759631616</v>
      </c>
      <c r="AQ18" s="24">
        <v>9.0071436703096524</v>
      </c>
      <c r="AS18" t="s">
        <v>42</v>
      </c>
      <c r="AT18" s="24">
        <v>9.0071436703096524</v>
      </c>
    </row>
    <row r="19" spans="1:46" x14ac:dyDescent="0.2">
      <c r="A19" t="s">
        <v>44</v>
      </c>
      <c r="B19" s="24">
        <f>('TANF Cases (2 yr)'!B19/'Poverty (2 yr)'!B19)*100</f>
        <v>87.758087567210623</v>
      </c>
      <c r="C19" s="24">
        <f>('TANF Cases (2 yr)'!C19/'Poverty (2 yr)'!C19)*100</f>
        <v>66.79795843525136</v>
      </c>
      <c r="D19" s="24">
        <f>('TANF Cases (2 yr)'!D19/'Poverty (2 yr)'!D19)*100</f>
        <v>53.245581164236434</v>
      </c>
      <c r="E19" s="24">
        <f>('TANF Cases (2 yr)'!E19/'Poverty (2 yr)'!E19)*100</f>
        <v>55.554493131621271</v>
      </c>
      <c r="F19" s="24">
        <f>('TANF Cases (2 yr)'!F19/'Poverty (2 yr)'!F19)*100</f>
        <v>51.473582745948555</v>
      </c>
      <c r="G19" s="24">
        <f>('TANF Cases (2 yr)'!G19/'Poverty (2 yr)'!G19)*100</f>
        <v>49.669335674813055</v>
      </c>
      <c r="H19" s="24">
        <f>('TANF Cases (2 yr)'!H19/'Poverty (2 yr)'!H19)*100</f>
        <v>50.696542250879318</v>
      </c>
      <c r="I19" s="24">
        <f>('TANF Cases (2 yr)'!I19/'Poverty (2 yr)'!I19)*100</f>
        <v>55.147701591778862</v>
      </c>
      <c r="J19" s="24">
        <f>('TANF Cases (2 yr)'!J19/'Poverty (2 yr)'!J19)*100</f>
        <v>58.709549950154781</v>
      </c>
      <c r="K19" s="24">
        <f>('TANF Cases (2 yr)'!K19/'Poverty (2 yr)'!K19)*100</f>
        <v>55.947996862057579</v>
      </c>
      <c r="L19" s="24">
        <f>('TANF Cases (2 yr)'!L19/'Poverty (2 yr)'!L19)*100</f>
        <v>59.425081836207205</v>
      </c>
      <c r="M19" s="24">
        <f>('TANF Cases (2 yr)'!M19/'Poverty (2 yr)'!M19)*100</f>
        <v>61.112137694892986</v>
      </c>
      <c r="N19" s="24">
        <f>('TANF Cases (2 yr)'!N19/'Poverty (2 yr)'!N19)*100</f>
        <v>58.52573069854742</v>
      </c>
      <c r="O19" s="24">
        <f>('TANF Cases (2 yr)'!O19/'Poverty (2 yr)'!O19)*100</f>
        <v>56.534671279003859</v>
      </c>
      <c r="P19" s="24">
        <f>('TANF Cases (2 yr)'!P19/'Poverty (2 yr)'!P19)*100</f>
        <v>53.244241214228985</v>
      </c>
      <c r="Q19" s="24">
        <f>('TANF Cases (2 yr)'!Q19/'Poverty (2 yr)'!Q19)*100</f>
        <v>53.545848921612283</v>
      </c>
      <c r="R19" s="24">
        <f>('TANF Cases (2 yr)'!R19/'Poverty (2 yr)'!R19)*100</f>
        <v>57.797475980434712</v>
      </c>
      <c r="S19" s="24">
        <f>('TANF Cases (2 yr)'!S19/'Poverty (2 yr)'!S19)*100</f>
        <v>55.106171911005774</v>
      </c>
      <c r="T19" s="24">
        <f>('TANF Cases (2 yr)'!T19/'Poverty (2 yr)'!T19)*100</f>
        <v>50.761844570001372</v>
      </c>
      <c r="U19" s="24">
        <f>('TANF Cases (2 yr)'!U19/'Poverty (2 yr)'!U19)*100</f>
        <v>50.346075545139932</v>
      </c>
      <c r="V19" s="24">
        <f>('TANF Cases (2 yr)'!V19/'Poverty (2 yr)'!V19)*100</f>
        <v>46.536822476295377</v>
      </c>
      <c r="W19" s="24">
        <f>('TANF Cases (2 yr)'!W19/'Poverty (2 yr)'!W19)*100</f>
        <v>42.921703931103806</v>
      </c>
      <c r="X19" s="24">
        <f>('TANF Cases (2 yr)'!X19/'Poverty (2 yr)'!X19)*100</f>
        <v>44.289434859844036</v>
      </c>
      <c r="Y19" s="24">
        <f>('TANF Cases (2 yr)'!Y19/'Poverty (2 yr)'!Y19)*100</f>
        <v>38.933706342068128</v>
      </c>
      <c r="Z19" s="24">
        <f>('TANF Cases (2 yr)'!Z19/'Poverty (2 yr)'!Z19)*100</f>
        <v>33.217924398233329</v>
      </c>
      <c r="AA19" s="24">
        <f>('TANF Cases (2 yr)'!AA19/'Poverty (2 yr)'!AA19)*100</f>
        <v>30.098182757118803</v>
      </c>
      <c r="AB19" s="24">
        <f>('TANF Cases (2 yr)'!AB19/'Poverty (2 yr)'!AB19)*100</f>
        <v>29.734213029309505</v>
      </c>
      <c r="AC19" s="24">
        <f>('TANF Cases (2 yr)'!AC19/'Poverty (2 yr)'!AC19)*100</f>
        <v>28.636304477167933</v>
      </c>
      <c r="AD19" s="24">
        <f>('TANF Cases (2 yr)'!AD19/'Poverty (2 yr)'!AD19)*100</f>
        <v>25.879874232195053</v>
      </c>
      <c r="AE19" s="24">
        <f>('TANF Cases (2 yr)'!AE19/'Poverty (2 yr)'!AE19)*100</f>
        <v>25.314942419763298</v>
      </c>
      <c r="AF19" s="24">
        <f>('TANF Cases (2 yr)'!AF19/'Poverty (2 yr)'!AF19)*100</f>
        <v>24.766851134554781</v>
      </c>
      <c r="AG19" s="24">
        <f>('TANF Cases (2 yr)'!AG19/'Poverty (2 yr)'!AG19)*100</f>
        <v>23.847986009416129</v>
      </c>
      <c r="AH19" s="24">
        <f>('TANF Cases (2 yr)'!AH19/'Poverty (2 yr)'!AH19)*100</f>
        <v>25.49686768624484</v>
      </c>
      <c r="AI19" s="24">
        <f>('TANF Cases (2 yr)'!AI19/'Poverty (2 yr)'!AI19)*100</f>
        <v>24.63256027659116</v>
      </c>
      <c r="AJ19" s="24">
        <f>('TANF Cases (2 yr)'!AJ19/'Poverty (2 yr)'!AJ19)*100</f>
        <v>20.162585962732784</v>
      </c>
      <c r="AK19" s="24">
        <f>('TANF Cases (2 yr)'!AK19/'Poverty (2 yr)'!AK19)*100</f>
        <v>19.179859227966798</v>
      </c>
      <c r="AL19" s="24">
        <f>('TANF Cases (2 yr)'!AL19/'Poverty (2 yr)'!AL19)*100</f>
        <v>18.912340206011603</v>
      </c>
      <c r="AM19" s="24">
        <f>('TANF Cases (2 yr)'!AM19/'Poverty (2 yr)'!AM19)*100</f>
        <v>20.252460768846074</v>
      </c>
      <c r="AN19" s="24">
        <f>('TANF Cases (2 yr)'!AN19/'Poverty (2 yr)'!AN19)*100</f>
        <v>23.516163577333451</v>
      </c>
      <c r="AO19" s="24">
        <f>('TANF Cases (2 yr)'!AO19/'Poverty (2 yr)'!AO19)*100</f>
        <v>21.111320107354405</v>
      </c>
      <c r="AP19" s="24">
        <v>21.084711568607979</v>
      </c>
      <c r="AQ19" s="24">
        <v>20.642733809241555</v>
      </c>
      <c r="AS19" t="s">
        <v>44</v>
      </c>
      <c r="AT19" s="24">
        <v>20.642733809241555</v>
      </c>
    </row>
    <row r="20" spans="1:46" x14ac:dyDescent="0.2">
      <c r="A20" t="s">
        <v>46</v>
      </c>
      <c r="B20" s="24">
        <f>('TANF Cases (2 yr)'!B20/'Poverty (2 yr)'!B20)*100</f>
        <v>57.914082914082918</v>
      </c>
      <c r="C20" s="24">
        <f>('TANF Cases (2 yr)'!C20/'Poverty (2 yr)'!C20)*100</f>
        <v>51.225553316871434</v>
      </c>
      <c r="D20" s="24">
        <f>('TANF Cases (2 yr)'!D20/'Poverty (2 yr)'!D20)*100</f>
        <v>44.056444219644042</v>
      </c>
      <c r="E20" s="24">
        <f>('TANF Cases (2 yr)'!E20/'Poverty (2 yr)'!E20)*100</f>
        <v>39.754581473001906</v>
      </c>
      <c r="F20" s="24">
        <f>('TANF Cases (2 yr)'!F20/'Poverty (2 yr)'!F20)*100</f>
        <v>40.808470762660988</v>
      </c>
      <c r="G20" s="24">
        <f>('TANF Cases (2 yr)'!G20/'Poverty (2 yr)'!G20)*100</f>
        <v>43.757357288091917</v>
      </c>
      <c r="H20" s="24">
        <f>('TANF Cases (2 yr)'!H20/'Poverty (2 yr)'!H20)*100</f>
        <v>49.628093483373817</v>
      </c>
      <c r="I20" s="24">
        <f>('TANF Cases (2 yr)'!I20/'Poverty (2 yr)'!I20)*100</f>
        <v>50.078422038247879</v>
      </c>
      <c r="J20" s="24">
        <f>('TANF Cases (2 yr)'!J20/'Poverty (2 yr)'!J20)*100</f>
        <v>43.776637509232899</v>
      </c>
      <c r="K20" s="24">
        <f>('TANF Cases (2 yr)'!K20/'Poverty (2 yr)'!K20)*100</f>
        <v>47.977551374053853</v>
      </c>
      <c r="L20" s="24">
        <f>('TANF Cases (2 yr)'!L20/'Poverty (2 yr)'!L20)*100</f>
        <v>55.250506300968127</v>
      </c>
      <c r="M20" s="24">
        <f>('TANF Cases (2 yr)'!M20/'Poverty (2 yr)'!M20)*100</f>
        <v>52.079757425308962</v>
      </c>
      <c r="N20" s="24">
        <f>('TANF Cases (2 yr)'!N20/'Poverty (2 yr)'!N20)*100</f>
        <v>56.686255672501815</v>
      </c>
      <c r="O20" s="24">
        <f>('TANF Cases (2 yr)'!O20/'Poverty (2 yr)'!O20)*100</f>
        <v>52.350864450427807</v>
      </c>
      <c r="P20" s="24">
        <f>('TANF Cases (2 yr)'!P20/'Poverty (2 yr)'!P20)*100</f>
        <v>40.784208292273938</v>
      </c>
      <c r="Q20" s="24">
        <f>('TANF Cases (2 yr)'!Q20/'Poverty (2 yr)'!Q20)*100</f>
        <v>41.997727878001207</v>
      </c>
      <c r="R20" s="24">
        <f>('TANF Cases (2 yr)'!R20/'Poverty (2 yr)'!R20)*100</f>
        <v>49.277270395798247</v>
      </c>
      <c r="S20" s="24">
        <f>('TANF Cases (2 yr)'!S20/'Poverty (2 yr)'!S20)*100</f>
        <v>47.971055587427813</v>
      </c>
      <c r="T20" s="24">
        <f>('TANF Cases (2 yr)'!T20/'Poverty (2 yr)'!T20)*100</f>
        <v>42.007105361634288</v>
      </c>
      <c r="U20" s="24">
        <f>('TANF Cases (2 yr)'!U20/'Poverty (2 yr)'!U20)*100</f>
        <v>35.270175759751979</v>
      </c>
      <c r="V20" s="24">
        <f>('TANF Cases (2 yr)'!V20/'Poverty (2 yr)'!V20)*100</f>
        <v>29.175067735446536</v>
      </c>
      <c r="W20" s="24">
        <f>('TANF Cases (2 yr)'!W20/'Poverty (2 yr)'!W20)*100</f>
        <v>22.48680108185491</v>
      </c>
      <c r="X20" s="24">
        <f>('TANF Cases (2 yr)'!X20/'Poverty (2 yr)'!X20)*100</f>
        <v>18.664265248041904</v>
      </c>
      <c r="Y20" s="24">
        <f>('TANF Cases (2 yr)'!Y20/'Poverty (2 yr)'!Y20)*100</f>
        <v>17.333167489277219</v>
      </c>
      <c r="Z20" s="24">
        <f>('TANF Cases (2 yr)'!Z20/'Poverty (2 yr)'!Z20)*100</f>
        <v>15.617484961407191</v>
      </c>
      <c r="AA20" s="24">
        <f>('TANF Cases (2 yr)'!AA20/'Poverty (2 yr)'!AA20)*100</f>
        <v>15.098873892564621</v>
      </c>
      <c r="AB20" s="24">
        <f>('TANF Cases (2 yr)'!AB20/'Poverty (2 yr)'!AB20)*100</f>
        <v>13.000471232502703</v>
      </c>
      <c r="AC20" s="24">
        <f>('TANF Cases (2 yr)'!AC20/'Poverty (2 yr)'!AC20)*100</f>
        <v>10.24778657105573</v>
      </c>
      <c r="AD20" s="24">
        <f>('TANF Cases (2 yr)'!AD20/'Poverty (2 yr)'!AD20)*100</f>
        <v>8.9337504061110806</v>
      </c>
      <c r="AE20" s="24">
        <f>('TANF Cases (2 yr)'!AE20/'Poverty (2 yr)'!AE20)*100</f>
        <v>8.565641915752547</v>
      </c>
      <c r="AF20" s="24">
        <f>('TANF Cases (2 yr)'!AF20/'Poverty (2 yr)'!AF20)*100</f>
        <v>9.3061947620558314</v>
      </c>
      <c r="AG20" s="24">
        <f>('TANF Cases (2 yr)'!AG20/'Poverty (2 yr)'!AG20)*100</f>
        <v>8.5102845795073598</v>
      </c>
      <c r="AH20" s="24">
        <f>('TANF Cases (2 yr)'!AH20/'Poverty (2 yr)'!AH20)*100</f>
        <v>7.1916987026129222</v>
      </c>
      <c r="AI20" s="24">
        <f>('TANF Cases (2 yr)'!AI20/'Poverty (2 yr)'!AI20)*100</f>
        <v>6.6965586654292917</v>
      </c>
      <c r="AJ20" s="24">
        <f>('TANF Cases (2 yr)'!AJ20/'Poverty (2 yr)'!AJ20)*100</f>
        <v>5.7435126751398595</v>
      </c>
      <c r="AK20" s="24">
        <f>('TANF Cases (2 yr)'!AK20/'Poverty (2 yr)'!AK20)*100</f>
        <v>4.0852285112257505</v>
      </c>
      <c r="AL20" s="24">
        <f>('TANF Cases (2 yr)'!AL20/'Poverty (2 yr)'!AL20)*100</f>
        <v>3.5798437435409864</v>
      </c>
      <c r="AM20" s="24">
        <f>('TANF Cases (2 yr)'!AM20/'Poverty (2 yr)'!AM20)*100</f>
        <v>4.2292621858030106</v>
      </c>
      <c r="AN20" s="24">
        <f>('TANF Cases (2 yr)'!AN20/'Poverty (2 yr)'!AN20)*100</f>
        <v>3.9284711947916051</v>
      </c>
      <c r="AO20" s="24">
        <f>('TANF Cases (2 yr)'!AO20/'Poverty (2 yr)'!AO20)*100</f>
        <v>3.8954376504709476</v>
      </c>
      <c r="AP20" s="24">
        <v>3.8926147124573354</v>
      </c>
      <c r="AQ20" s="24">
        <v>3.8105195009711115</v>
      </c>
      <c r="AS20" t="s">
        <v>46</v>
      </c>
      <c r="AT20" s="24">
        <v>3.8105195009711115</v>
      </c>
    </row>
    <row r="21" spans="1:46" x14ac:dyDescent="0.2">
      <c r="A21" t="s">
        <v>48</v>
      </c>
      <c r="B21" s="24">
        <f>('TANF Cases (2 yr)'!B21/'Poverty (2 yr)'!B21)*100</f>
        <v>99.735093172729776</v>
      </c>
      <c r="C21" s="24">
        <f>('TANF Cases (2 yr)'!C21/'Poverty (2 yr)'!C21)*100</f>
        <v>93.820469625097914</v>
      </c>
      <c r="D21" s="24">
        <f>('TANF Cases (2 yr)'!D21/'Poverty (2 yr)'!D21)*100</f>
        <v>77.261304998320654</v>
      </c>
      <c r="E21" s="24">
        <f>('TANF Cases (2 yr)'!E21/'Poverty (2 yr)'!E21)*100</f>
        <v>66.676894889446245</v>
      </c>
      <c r="F21" s="24">
        <f>('TANF Cases (2 yr)'!F21/'Poverty (2 yr)'!F21)*100</f>
        <v>60.953122854772189</v>
      </c>
      <c r="G21" s="24">
        <f>('TANF Cases (2 yr)'!G21/'Poverty (2 yr)'!G21)*100</f>
        <v>65.198343571406753</v>
      </c>
      <c r="H21" s="24">
        <f>('TANF Cases (2 yr)'!H21/'Poverty (2 yr)'!H21)*100</f>
        <v>74.583544155995796</v>
      </c>
      <c r="I21" s="24">
        <f>('TANF Cases (2 yr)'!I21/'Poverty (2 yr)'!I21)*100</f>
        <v>88.134395902779303</v>
      </c>
      <c r="J21" s="24">
        <f>('TANF Cases (2 yr)'!J21/'Poverty (2 yr)'!J21)*100</f>
        <v>86.122000014764623</v>
      </c>
      <c r="K21" s="24">
        <f>('TANF Cases (2 yr)'!K21/'Poverty (2 yr)'!K21)*100</f>
        <v>78.66594599994292</v>
      </c>
      <c r="L21" s="24">
        <f>('TANF Cases (2 yr)'!L21/'Poverty (2 yr)'!L21)*100</f>
        <v>75.833000623393374</v>
      </c>
      <c r="M21" s="24">
        <f>('TANF Cases (2 yr)'!M21/'Poverty (2 yr)'!M21)*100</f>
        <v>66.699103764418069</v>
      </c>
      <c r="N21" s="24">
        <f>('TANF Cases (2 yr)'!N21/'Poverty (2 yr)'!N21)*100</f>
        <v>66.279756074282801</v>
      </c>
      <c r="O21" s="24">
        <f>('TANF Cases (2 yr)'!O21/'Poverty (2 yr)'!O21)*100</f>
        <v>72.149629176542547</v>
      </c>
      <c r="P21" s="24">
        <f>('TANF Cases (2 yr)'!P21/'Poverty (2 yr)'!P21)*100</f>
        <v>66.39853359995152</v>
      </c>
      <c r="Q21" s="24">
        <f>('TANF Cases (2 yr)'!Q21/'Poverty (2 yr)'!Q21)*100</f>
        <v>81.827739742141915</v>
      </c>
      <c r="R21" s="24">
        <f>('TANF Cases (2 yr)'!R21/'Poverty (2 yr)'!R21)*100</f>
        <v>105.97280452347677</v>
      </c>
      <c r="S21" s="24">
        <f>('TANF Cases (2 yr)'!S21/'Poverty (2 yr)'!S21)*100</f>
        <v>90.953085607804454</v>
      </c>
      <c r="T21" s="24">
        <f>('TANF Cases (2 yr)'!T21/'Poverty (2 yr)'!T21)*100</f>
        <v>100.92060735595332</v>
      </c>
      <c r="U21" s="24">
        <f>('TANF Cases (2 yr)'!U21/'Poverty (2 yr)'!U21)*100</f>
        <v>80.952114752333387</v>
      </c>
      <c r="V21" s="24">
        <f>('TANF Cases (2 yr)'!V21/'Poverty (2 yr)'!V21)*100</f>
        <v>63.911875396753423</v>
      </c>
      <c r="W21" s="24">
        <f>('TANF Cases (2 yr)'!W21/'Poverty (2 yr)'!W21)*100</f>
        <v>64.630196378474878</v>
      </c>
      <c r="X21" s="24">
        <f>('TANF Cases (2 yr)'!X21/'Poverty (2 yr)'!X21)*100</f>
        <v>60.729728321742073</v>
      </c>
      <c r="Y21" s="24">
        <f>('TANF Cases (2 yr)'!Y21/'Poverty (2 yr)'!Y21)*100</f>
        <v>45.793048586464323</v>
      </c>
      <c r="Z21" s="24">
        <f>('TANF Cases (2 yr)'!Z21/'Poverty (2 yr)'!Z21)*100</f>
        <v>40.439595774000921</v>
      </c>
      <c r="AA21" s="24">
        <f>('TANF Cases (2 yr)'!AA21/'Poverty (2 yr)'!AA21)*100</f>
        <v>47.519826263586666</v>
      </c>
      <c r="AB21" s="24">
        <f>('TANF Cases (2 yr)'!AB21/'Poverty (2 yr)'!AB21)*100</f>
        <v>49.862195345427892</v>
      </c>
      <c r="AC21" s="24">
        <f>('TANF Cases (2 yr)'!AC21/'Poverty (2 yr)'!AC21)*100</f>
        <v>51.504550688287019</v>
      </c>
      <c r="AD21" s="24">
        <f>('TANF Cases (2 yr)'!AD21/'Poverty (2 yr)'!AD21)*100</f>
        <v>60.990902089149898</v>
      </c>
      <c r="AE21" s="24">
        <f>('TANF Cases (2 yr)'!AE21/'Poverty (2 yr)'!AE21)*100</f>
        <v>59.864540581757829</v>
      </c>
      <c r="AF21" s="24">
        <f>('TANF Cases (2 yr)'!AF21/'Poverty (2 yr)'!AF21)*100</f>
        <v>61.009118066702342</v>
      </c>
      <c r="AG21" s="24">
        <f>('TANF Cases (2 yr)'!AG21/'Poverty (2 yr)'!AG21)*100</f>
        <v>65.712446384628848</v>
      </c>
      <c r="AH21" s="24">
        <f>('TANF Cases (2 yr)'!AH21/'Poverty (2 yr)'!AH21)*100</f>
        <v>60.08394170562984</v>
      </c>
      <c r="AI21" s="24">
        <f>('TANF Cases (2 yr)'!AI21/'Poverty (2 yr)'!AI21)*100</f>
        <v>50.492216556113647</v>
      </c>
      <c r="AJ21" s="24">
        <f>('TANF Cases (2 yr)'!AJ21/'Poverty (2 yr)'!AJ21)*100</f>
        <v>40.159125691637563</v>
      </c>
      <c r="AK21" s="24">
        <f>('TANF Cases (2 yr)'!AK21/'Poverty (2 yr)'!AK21)*100</f>
        <v>30.195727949938505</v>
      </c>
      <c r="AL21" s="24">
        <f>('TANF Cases (2 yr)'!AL21/'Poverty (2 yr)'!AL21)*100</f>
        <v>24.241664344757126</v>
      </c>
      <c r="AM21" s="24">
        <f>('TANF Cases (2 yr)'!AM21/'Poverty (2 yr)'!AM21)*100</f>
        <v>21.711352680832032</v>
      </c>
      <c r="AN21" s="24">
        <f>('TANF Cases (2 yr)'!AN21/'Poverty (2 yr)'!AN21)*100</f>
        <v>18.716312475790936</v>
      </c>
      <c r="AO21" s="24">
        <f>('TANF Cases (2 yr)'!AO21/'Poverty (2 yr)'!AO21)*100</f>
        <v>17.810730046214253</v>
      </c>
      <c r="AP21" s="24">
        <v>19.051972054266344</v>
      </c>
      <c r="AQ21" s="24">
        <v>22.037674375917767</v>
      </c>
      <c r="AS21" t="s">
        <v>48</v>
      </c>
      <c r="AT21" s="24">
        <v>22.037674375917767</v>
      </c>
    </row>
    <row r="22" spans="1:46" x14ac:dyDescent="0.2">
      <c r="A22" t="s">
        <v>50</v>
      </c>
      <c r="B22" s="24">
        <f>('TANF Cases (2 yr)'!B22/'Poverty (2 yr)'!B22)*100</f>
        <v>151.4070356070356</v>
      </c>
      <c r="C22" s="24">
        <f>('TANF Cases (2 yr)'!C22/'Poverty (2 yr)'!C22)*100</f>
        <v>128.24386196165352</v>
      </c>
      <c r="D22" s="24">
        <f>('TANF Cases (2 yr)'!D22/'Poverty (2 yr)'!D22)*100</f>
        <v>107.24467397299912</v>
      </c>
      <c r="E22" s="24">
        <f>('TANF Cases (2 yr)'!E22/'Poverty (2 yr)'!E22)*100</f>
        <v>88.124421401631906</v>
      </c>
      <c r="F22" s="24">
        <f>('TANF Cases (2 yr)'!F22/'Poverty (2 yr)'!F22)*100</f>
        <v>88.946478760644936</v>
      </c>
      <c r="G22" s="24">
        <f>('TANF Cases (2 yr)'!G22/'Poverty (2 yr)'!G22)*100</f>
        <v>113.06989324563087</v>
      </c>
      <c r="H22" s="24">
        <f>('TANF Cases (2 yr)'!H22/'Poverty (2 yr)'!H22)*100</f>
        <v>119.46001955360947</v>
      </c>
      <c r="I22" s="24">
        <f>('TANF Cases (2 yr)'!I22/'Poverty (2 yr)'!I22)*100</f>
        <v>103.48511409228603</v>
      </c>
      <c r="J22" s="24">
        <f>('TANF Cases (2 yr)'!J22/'Poverty (2 yr)'!J22)*100</f>
        <v>86.240155880377642</v>
      </c>
      <c r="K22" s="24">
        <f>('TANF Cases (2 yr)'!K22/'Poverty (2 yr)'!K22)*100</f>
        <v>88.275995490127201</v>
      </c>
      <c r="L22" s="24">
        <f>('TANF Cases (2 yr)'!L22/'Poverty (2 yr)'!L22)*100</f>
        <v>93.071663737163519</v>
      </c>
      <c r="M22" s="24">
        <f>('TANF Cases (2 yr)'!M22/'Poverty (2 yr)'!M22)*100</f>
        <v>86.813802767560006</v>
      </c>
      <c r="N22" s="24">
        <f>('TANF Cases (2 yr)'!N22/'Poverty (2 yr)'!N22)*100</f>
        <v>82.473129934735979</v>
      </c>
      <c r="O22" s="24">
        <f>('TANF Cases (2 yr)'!O22/'Poverty (2 yr)'!O22)*100</f>
        <v>76.518763840137325</v>
      </c>
      <c r="P22" s="24">
        <f>('TANF Cases (2 yr)'!P22/'Poverty (2 yr)'!P22)*100</f>
        <v>85.590131988311285</v>
      </c>
      <c r="Q22" s="24">
        <f>('TANF Cases (2 yr)'!Q22/'Poverty (2 yr)'!Q22)*100</f>
        <v>99.901106978888293</v>
      </c>
      <c r="R22" s="24">
        <f>('TANF Cases (2 yr)'!R22/'Poverty (2 yr)'!R22)*100</f>
        <v>101.67901328610513</v>
      </c>
      <c r="S22" s="24">
        <f>('TANF Cases (2 yr)'!S22/'Poverty (2 yr)'!S22)*100</f>
        <v>97.464396592083418</v>
      </c>
      <c r="T22" s="24">
        <f>('TANF Cases (2 yr)'!T22/'Poverty (2 yr)'!T22)*100</f>
        <v>89.196223472634927</v>
      </c>
      <c r="U22" s="24">
        <f>('TANF Cases (2 yr)'!U22/'Poverty (2 yr)'!U22)*100</f>
        <v>97.666533608536483</v>
      </c>
      <c r="V22" s="24">
        <f>('TANF Cases (2 yr)'!V22/'Poverty (2 yr)'!V22)*100</f>
        <v>87.655832422254633</v>
      </c>
      <c r="W22" s="24">
        <f>('TANF Cases (2 yr)'!W22/'Poverty (2 yr)'!W22)*100</f>
        <v>69.255029104839394</v>
      </c>
      <c r="X22" s="24">
        <f>('TANF Cases (2 yr)'!X22/'Poverty (2 yr)'!X22)*100</f>
        <v>65.641638150630271</v>
      </c>
      <c r="Y22" s="24">
        <f>('TANF Cases (2 yr)'!Y22/'Poverty (2 yr)'!Y22)*100</f>
        <v>65.128941742383745</v>
      </c>
      <c r="Z22" s="24">
        <f>('TANF Cases (2 yr)'!Z22/'Poverty (2 yr)'!Z22)*100</f>
        <v>50.256392597757745</v>
      </c>
      <c r="AA22" s="24">
        <f>('TANF Cases (2 yr)'!AA22/'Poverty (2 yr)'!AA22)*100</f>
        <v>42.142601421877764</v>
      </c>
      <c r="AB22" s="24">
        <f>('TANF Cases (2 yr)'!AB22/'Poverty (2 yr)'!AB22)*100</f>
        <v>35.820776567643883</v>
      </c>
      <c r="AC22" s="24">
        <f>('TANF Cases (2 yr)'!AC22/'Poverty (2 yr)'!AC22)*100</f>
        <v>32.486084445588034</v>
      </c>
      <c r="AD22" s="24">
        <f>('TANF Cases (2 yr)'!AD22/'Poverty (2 yr)'!AD22)*100</f>
        <v>32.882852804281484</v>
      </c>
      <c r="AE22" s="24">
        <f>('TANF Cases (2 yr)'!AE22/'Poverty (2 yr)'!AE22)*100</f>
        <v>33.565098501792335</v>
      </c>
      <c r="AF22" s="24">
        <f>('TANF Cases (2 yr)'!AF22/'Poverty (2 yr)'!AF22)*100</f>
        <v>35.799383472002653</v>
      </c>
      <c r="AG22" s="24">
        <f>('TANF Cases (2 yr)'!AG22/'Poverty (2 yr)'!AG22)*100</f>
        <v>32.520552326699502</v>
      </c>
      <c r="AH22" s="24">
        <f>('TANF Cases (2 yr)'!AH22/'Poverty (2 yr)'!AH22)*100</f>
        <v>33.740173728090539</v>
      </c>
      <c r="AI22" s="24">
        <f>('TANF Cases (2 yr)'!AI22/'Poverty (2 yr)'!AI22)*100</f>
        <v>34.144867583242075</v>
      </c>
      <c r="AJ22" s="24">
        <f>('TANF Cases (2 yr)'!AJ22/'Poverty (2 yr)'!AJ22)*100</f>
        <v>29.512613138415645</v>
      </c>
      <c r="AK22" s="24">
        <f>('TANF Cases (2 yr)'!AK22/'Poverty (2 yr)'!AK22)*100</f>
        <v>29.10880994991663</v>
      </c>
      <c r="AL22" s="24">
        <f>('TANF Cases (2 yr)'!AL22/'Poverty (2 yr)'!AL22)*100</f>
        <v>27.115338828357938</v>
      </c>
      <c r="AM22" s="24">
        <f>('TANF Cases (2 yr)'!AM22/'Poverty (2 yr)'!AM22)*100</f>
        <v>29.962251658622126</v>
      </c>
      <c r="AN22" s="24">
        <f>('TANF Cases (2 yr)'!AN22/'Poverty (2 yr)'!AN22)*100</f>
        <v>38.923492262449983</v>
      </c>
      <c r="AO22" s="24">
        <f>('TANF Cases (2 yr)'!AO22/'Poverty (2 yr)'!AO22)*100</f>
        <v>33.049112320456771</v>
      </c>
      <c r="AP22" s="24">
        <v>25.226968198778422</v>
      </c>
      <c r="AQ22" s="24">
        <v>28.801027900146842</v>
      </c>
      <c r="AS22" t="s">
        <v>50</v>
      </c>
      <c r="AT22" s="24">
        <v>28.801027900146842</v>
      </c>
    </row>
    <row r="23" spans="1:46" x14ac:dyDescent="0.2">
      <c r="A23" t="s">
        <v>52</v>
      </c>
      <c r="B23" s="24">
        <f>('TANF Cases (2 yr)'!B23/'Poverty (2 yr)'!B23)*100</f>
        <v>131.47268356219672</v>
      </c>
      <c r="C23" s="24">
        <f>('TANF Cases (2 yr)'!C23/'Poverty (2 yr)'!C23)*100</f>
        <v>129.98328437982349</v>
      </c>
      <c r="D23" s="24">
        <f>('TANF Cases (2 yr)'!D23/'Poverty (2 yr)'!D23)*100</f>
        <v>126.71315826568888</v>
      </c>
      <c r="E23" s="24">
        <f>('TANF Cases (2 yr)'!E23/'Poverty (2 yr)'!E23)*100</f>
        <v>117.62494951489823</v>
      </c>
      <c r="F23" s="24">
        <f>('TANF Cases (2 yr)'!F23/'Poverty (2 yr)'!F23)*100</f>
        <v>106.26040430280908</v>
      </c>
      <c r="G23" s="24">
        <f>('TANF Cases (2 yr)'!G23/'Poverty (2 yr)'!G23)*100</f>
        <v>98.484456942368155</v>
      </c>
      <c r="H23" s="24">
        <f>('TANF Cases (2 yr)'!H23/'Poverty (2 yr)'!H23)*100</f>
        <v>84.552872221411548</v>
      </c>
      <c r="I23" s="24">
        <f>('TANF Cases (2 yr)'!I23/'Poverty (2 yr)'!I23)*100</f>
        <v>80.663600302782243</v>
      </c>
      <c r="J23" s="24">
        <f>('TANF Cases (2 yr)'!J23/'Poverty (2 yr)'!J23)*100</f>
        <v>85.359092231219108</v>
      </c>
      <c r="K23" s="24">
        <f>('TANF Cases (2 yr)'!K23/'Poverty (2 yr)'!K23)*100</f>
        <v>91.186275586994483</v>
      </c>
      <c r="L23" s="24">
        <f>('TANF Cases (2 yr)'!L23/'Poverty (2 yr)'!L23)*100</f>
        <v>96.560599826269836</v>
      </c>
      <c r="M23" s="24">
        <f>('TANF Cases (2 yr)'!M23/'Poverty (2 yr)'!M23)*100</f>
        <v>91.688517842530516</v>
      </c>
      <c r="N23" s="24">
        <f>('TANF Cases (2 yr)'!N23/'Poverty (2 yr)'!N23)*100</f>
        <v>90.933119070163045</v>
      </c>
      <c r="O23" s="24">
        <f>('TANF Cases (2 yr)'!O23/'Poverty (2 yr)'!O23)*100</f>
        <v>99.065088721786424</v>
      </c>
      <c r="P23" s="24">
        <f>('TANF Cases (2 yr)'!P23/'Poverty (2 yr)'!P23)*100</f>
        <v>98.790171918729342</v>
      </c>
      <c r="Q23" s="24">
        <f>('TANF Cases (2 yr)'!Q23/'Poverty (2 yr)'!Q23)*100</f>
        <v>102.34240290469354</v>
      </c>
      <c r="R23" s="24">
        <f>('TANF Cases (2 yr)'!R23/'Poverty (2 yr)'!R23)*100</f>
        <v>91.523014536814856</v>
      </c>
      <c r="S23" s="24">
        <f>('TANF Cases (2 yr)'!S23/'Poverty (2 yr)'!S23)*100</f>
        <v>80.668644997554622</v>
      </c>
      <c r="T23" s="24">
        <f>('TANF Cases (2 yr)'!T23/'Poverty (2 yr)'!T23)*100</f>
        <v>72.518978543774878</v>
      </c>
      <c r="U23" s="24">
        <f>('TANF Cases (2 yr)'!U23/'Poverty (2 yr)'!U23)*100</f>
        <v>67.088613703707281</v>
      </c>
      <c r="V23" s="24">
        <f>('TANF Cases (2 yr)'!V23/'Poverty (2 yr)'!V23)*100</f>
        <v>59.107476075531132</v>
      </c>
      <c r="W23" s="24">
        <f>('TANF Cases (2 yr)'!W23/'Poverty (2 yr)'!W23)*100</f>
        <v>45.695427564369474</v>
      </c>
      <c r="X23" s="24">
        <f>('TANF Cases (2 yr)'!X23/'Poverty (2 yr)'!X23)*100</f>
        <v>48.444804529623212</v>
      </c>
      <c r="Y23" s="24">
        <f>('TANF Cases (2 yr)'!Y23/'Poverty (2 yr)'!Y23)*100</f>
        <v>53.261864587575879</v>
      </c>
      <c r="Z23" s="24">
        <f>('TANF Cases (2 yr)'!Z23/'Poverty (2 yr)'!Z23)*100</f>
        <v>57.966726073818819</v>
      </c>
      <c r="AA23" s="24">
        <f>('TANF Cases (2 yr)'!AA23/'Poverty (2 yr)'!AA23)*100</f>
        <v>64.897426698411664</v>
      </c>
      <c r="AB23" s="24">
        <f>('TANF Cases (2 yr)'!AB23/'Poverty (2 yr)'!AB23)*100</f>
        <v>56.979308987332978</v>
      </c>
      <c r="AC23" s="24">
        <f>('TANF Cases (2 yr)'!AC23/'Poverty (2 yr)'!AC23)*100</f>
        <v>45.705821803035377</v>
      </c>
      <c r="AD23" s="24">
        <f>('TANF Cases (2 yr)'!AD23/'Poverty (2 yr)'!AD23)*100</f>
        <v>40.947830173899419</v>
      </c>
      <c r="AE23" s="24">
        <f>('TANF Cases (2 yr)'!AE23/'Poverty (2 yr)'!AE23)*100</f>
        <v>39.813699114320428</v>
      </c>
      <c r="AF23" s="24">
        <f>('TANF Cases (2 yr)'!AF23/'Poverty (2 yr)'!AF23)*100</f>
        <v>41.377150128778936</v>
      </c>
      <c r="AG23" s="24">
        <f>('TANF Cases (2 yr)'!AG23/'Poverty (2 yr)'!AG23)*100</f>
        <v>44.689596399000983</v>
      </c>
      <c r="AH23" s="24">
        <f>('TANF Cases (2 yr)'!AH23/'Poverty (2 yr)'!AH23)*100</f>
        <v>48.850776247864964</v>
      </c>
      <c r="AI23" s="24">
        <f>('TANF Cases (2 yr)'!AI23/'Poverty (2 yr)'!AI23)*100</f>
        <v>45.296425457715777</v>
      </c>
      <c r="AJ23" s="24">
        <f>('TANF Cases (2 yr)'!AJ23/'Poverty (2 yr)'!AJ23)*100</f>
        <v>39.965248349394692</v>
      </c>
      <c r="AK23" s="24">
        <f>('TANF Cases (2 yr)'!AK23/'Poverty (2 yr)'!AK23)*100</f>
        <v>37.78666439659272</v>
      </c>
      <c r="AL23" s="24">
        <f>('TANF Cases (2 yr)'!AL23/'Poverty (2 yr)'!AL23)*100</f>
        <v>34.154889824074147</v>
      </c>
      <c r="AM23" s="24">
        <f>('TANF Cases (2 yr)'!AM23/'Poverty (2 yr)'!AM23)*100</f>
        <v>37.626995711248071</v>
      </c>
      <c r="AN23" s="24">
        <f>('TANF Cases (2 yr)'!AN23/'Poverty (2 yr)'!AN23)*100</f>
        <v>37.83672297603578</v>
      </c>
      <c r="AO23" s="24">
        <f>('TANF Cases (2 yr)'!AO23/'Poverty (2 yr)'!AO23)*100</f>
        <v>34.477476378326351</v>
      </c>
      <c r="AP23" s="24">
        <v>40.172854296851952</v>
      </c>
      <c r="AQ23" s="24">
        <v>42.795406811080923</v>
      </c>
      <c r="AS23" t="s">
        <v>52</v>
      </c>
      <c r="AT23" s="24">
        <v>42.795406811080923</v>
      </c>
    </row>
    <row r="24" spans="1:46" x14ac:dyDescent="0.2">
      <c r="A24" t="s">
        <v>54</v>
      </c>
      <c r="B24" s="24">
        <f>('TANF Cases (2 yr)'!B24/'Poverty (2 yr)'!B24)*100</f>
        <v>152.42756928967799</v>
      </c>
      <c r="C24" s="24">
        <f>('TANF Cases (2 yr)'!C24/'Poverty (2 yr)'!C24)*100</f>
        <v>126.45046441994798</v>
      </c>
      <c r="D24" s="24">
        <f>('TANF Cases (2 yr)'!D24/'Poverty (2 yr)'!D24)*100</f>
        <v>110.3150510980045</v>
      </c>
      <c r="E24" s="24">
        <f>('TANF Cases (2 yr)'!E24/'Poverty (2 yr)'!E24)*100</f>
        <v>95.4514647527552</v>
      </c>
      <c r="F24" s="24">
        <f>('TANF Cases (2 yr)'!F24/'Poverty (2 yr)'!F24)*100</f>
        <v>81.481072582308073</v>
      </c>
      <c r="G24" s="24">
        <f>('TANF Cases (2 yr)'!G24/'Poverty (2 yr)'!G24)*100</f>
        <v>80.334451291940908</v>
      </c>
      <c r="H24" s="24">
        <f>('TANF Cases (2 yr)'!H24/'Poverty (2 yr)'!H24)*100</f>
        <v>83.539748986931897</v>
      </c>
      <c r="I24" s="24">
        <f>('TANF Cases (2 yr)'!I24/'Poverty (2 yr)'!I24)*100</f>
        <v>83.723973862643192</v>
      </c>
      <c r="J24" s="24">
        <f>('TANF Cases (2 yr)'!J24/'Poverty (2 yr)'!J24)*100</f>
        <v>91.977748289352334</v>
      </c>
      <c r="K24" s="24">
        <f>('TANF Cases (2 yr)'!K24/'Poverty (2 yr)'!K24)*100</f>
        <v>100.99853609069133</v>
      </c>
      <c r="L24" s="24">
        <f>('TANF Cases (2 yr)'!L24/'Poverty (2 yr)'!L24)*100</f>
        <v>92.444272009540441</v>
      </c>
      <c r="M24" s="24">
        <f>('TANF Cases (2 yr)'!M24/'Poverty (2 yr)'!M24)*100</f>
        <v>90.544664926022634</v>
      </c>
      <c r="N24" s="24">
        <f>('TANF Cases (2 yr)'!N24/'Poverty (2 yr)'!N24)*100</f>
        <v>91.469088974265532</v>
      </c>
      <c r="O24" s="24">
        <f>('TANF Cases (2 yr)'!O24/'Poverty (2 yr)'!O24)*100</f>
        <v>96.295327347470163</v>
      </c>
      <c r="P24" s="24">
        <f>('TANF Cases (2 yr)'!P24/'Poverty (2 yr)'!P24)*100</f>
        <v>90.557448370544719</v>
      </c>
      <c r="Q24" s="24">
        <f>('TANF Cases (2 yr)'!Q24/'Poverty (2 yr)'!Q24)*100</f>
        <v>84.54459913075064</v>
      </c>
      <c r="R24" s="24">
        <f>('TANF Cases (2 yr)'!R24/'Poverty (2 yr)'!R24)*100</f>
        <v>90.597478029722552</v>
      </c>
      <c r="S24" s="24">
        <f>('TANF Cases (2 yr)'!S24/'Poverty (2 yr)'!S24)*100</f>
        <v>88.268903593574237</v>
      </c>
      <c r="T24" s="24">
        <f>('TANF Cases (2 yr)'!T24/'Poverty (2 yr)'!T24)*100</f>
        <v>79.907491552190152</v>
      </c>
      <c r="U24" s="24">
        <f>('TANF Cases (2 yr)'!U24/'Poverty (2 yr)'!U24)*100</f>
        <v>70.943276735277522</v>
      </c>
      <c r="V24" s="24">
        <f>('TANF Cases (2 yr)'!V24/'Poverty (2 yr)'!V24)*100</f>
        <v>59.895752579491038</v>
      </c>
      <c r="W24" s="24">
        <f>('TANF Cases (2 yr)'!W24/'Poverty (2 yr)'!W24)*100</f>
        <v>52.08700268464068</v>
      </c>
      <c r="X24" s="24">
        <f>('TANF Cases (2 yr)'!X24/'Poverty (2 yr)'!X24)*100</f>
        <v>48.833214576547228</v>
      </c>
      <c r="Y24" s="24">
        <f>('TANF Cases (2 yr)'!Y24/'Poverty (2 yr)'!Y24)*100</f>
        <v>44.227453074541671</v>
      </c>
      <c r="Z24" s="24">
        <f>('TANF Cases (2 yr)'!Z24/'Poverty (2 yr)'!Z24)*100</f>
        <v>39.392116885748834</v>
      </c>
      <c r="AA24" s="24">
        <f>('TANF Cases (2 yr)'!AA24/'Poverty (2 yr)'!AA24)*100</f>
        <v>36.438046656260056</v>
      </c>
      <c r="AB24" s="24">
        <f>('TANF Cases (2 yr)'!AB24/'Poverty (2 yr)'!AB24)*100</f>
        <v>39.247477955006225</v>
      </c>
      <c r="AC24" s="24">
        <f>('TANF Cases (2 yr)'!AC24/'Poverty (2 yr)'!AC24)*100</f>
        <v>39.53189097231698</v>
      </c>
      <c r="AD24" s="24">
        <f>('TANF Cases (2 yr)'!AD24/'Poverty (2 yr)'!AD24)*100</f>
        <v>38.867874014891349</v>
      </c>
      <c r="AE24" s="24">
        <f>('TANF Cases (2 yr)'!AE24/'Poverty (2 yr)'!AE24)*100</f>
        <v>37.667199901556636</v>
      </c>
      <c r="AF24" s="24">
        <f>('TANF Cases (2 yr)'!AF24/'Poverty (2 yr)'!AF24)*100</f>
        <v>32.28617259969694</v>
      </c>
      <c r="AG24" s="24">
        <f>('TANF Cases (2 yr)'!AG24/'Poverty (2 yr)'!AG24)*100</f>
        <v>34.18689573107244</v>
      </c>
      <c r="AH24" s="24">
        <f>('TANF Cases (2 yr)'!AH24/'Poverty (2 yr)'!AH24)*100</f>
        <v>33.768391309643967</v>
      </c>
      <c r="AI24" s="24">
        <f>('TANF Cases (2 yr)'!AI24/'Poverty (2 yr)'!AI24)*100</f>
        <v>29.930987954781141</v>
      </c>
      <c r="AJ24" s="24">
        <f>('TANF Cases (2 yr)'!AJ24/'Poverty (2 yr)'!AJ24)*100</f>
        <v>24.109753371110944</v>
      </c>
      <c r="AK24" s="24">
        <f>('TANF Cases (2 yr)'!AK24/'Poverty (2 yr)'!AK24)*100</f>
        <v>18.194996319106249</v>
      </c>
      <c r="AL24" s="24">
        <f>('TANF Cases (2 yr)'!AL24/'Poverty (2 yr)'!AL24)*100</f>
        <v>15.562719337520733</v>
      </c>
      <c r="AM24" s="24">
        <f>('TANF Cases (2 yr)'!AM24/'Poverty (2 yr)'!AM24)*100</f>
        <v>13.823777375513282</v>
      </c>
      <c r="AN24" s="24">
        <f>('TANF Cases (2 yr)'!AN24/'Poverty (2 yr)'!AN24)*100</f>
        <v>11.566780743782797</v>
      </c>
      <c r="AO24" s="24">
        <f>('TANF Cases (2 yr)'!AO24/'Poverty (2 yr)'!AO24)*100</f>
        <v>11.297468162246528</v>
      </c>
      <c r="AP24" s="24">
        <v>10.97425836711874</v>
      </c>
      <c r="AQ24" s="24">
        <v>10.948066543866656</v>
      </c>
      <c r="AS24" t="s">
        <v>54</v>
      </c>
      <c r="AT24" s="24">
        <v>10.948066543866656</v>
      </c>
    </row>
    <row r="25" spans="1:46" x14ac:dyDescent="0.2">
      <c r="A25" t="s">
        <v>56</v>
      </c>
      <c r="B25" s="24">
        <f>('TANF Cases (2 yr)'!B25/'Poverty (2 yr)'!B25)*100</f>
        <v>99.777803560065124</v>
      </c>
      <c r="C25" s="24">
        <f>('TANF Cases (2 yr)'!C25/'Poverty (2 yr)'!C25)*100</f>
        <v>103.04780814207992</v>
      </c>
      <c r="D25" s="24">
        <f>('TANF Cases (2 yr)'!D25/'Poverty (2 yr)'!D25)*100</f>
        <v>91.844425172064376</v>
      </c>
      <c r="E25" s="24">
        <f>('TANF Cases (2 yr)'!E25/'Poverty (2 yr)'!E25)*100</f>
        <v>66.582874404398567</v>
      </c>
      <c r="F25" s="24">
        <f>('TANF Cases (2 yr)'!F25/'Poverty (2 yr)'!F25)*100</f>
        <v>57.764553415631838</v>
      </c>
      <c r="G25" s="24">
        <f>('TANF Cases (2 yr)'!G25/'Poverty (2 yr)'!G25)*100</f>
        <v>71.893863604510116</v>
      </c>
      <c r="H25" s="24">
        <f>('TANF Cases (2 yr)'!H25/'Poverty (2 yr)'!H25)*100</f>
        <v>66.063886808048977</v>
      </c>
      <c r="I25" s="24">
        <f>('TANF Cases (2 yr)'!I25/'Poverty (2 yr)'!I25)*100</f>
        <v>54.737162920817021</v>
      </c>
      <c r="J25" s="24">
        <f>('TANF Cases (2 yr)'!J25/'Poverty (2 yr)'!J25)*100</f>
        <v>56.59305659696188</v>
      </c>
      <c r="K25" s="24">
        <f>('TANF Cases (2 yr)'!K25/'Poverty (2 yr)'!K25)*100</f>
        <v>54.731576586267231</v>
      </c>
      <c r="L25" s="24">
        <f>('TANF Cases (2 yr)'!L25/'Poverty (2 yr)'!L25)*100</f>
        <v>56.720263008854452</v>
      </c>
      <c r="M25" s="24">
        <f>('TANF Cases (2 yr)'!M25/'Poverty (2 yr)'!M25)*100</f>
        <v>62.531818636550582</v>
      </c>
      <c r="N25" s="24">
        <f>('TANF Cases (2 yr)'!N25/'Poverty (2 yr)'!N25)*100</f>
        <v>59.868524303006673</v>
      </c>
      <c r="O25" s="24">
        <f>('TANF Cases (2 yr)'!O25/'Poverty (2 yr)'!O25)*100</f>
        <v>61.040987226940615</v>
      </c>
      <c r="P25" s="24">
        <f>('TANF Cases (2 yr)'!P25/'Poverty (2 yr)'!P25)*100</f>
        <v>64.548056613334538</v>
      </c>
      <c r="Q25" s="24">
        <f>('TANF Cases (2 yr)'!Q25/'Poverty (2 yr)'!Q25)*100</f>
        <v>70.624600555877578</v>
      </c>
      <c r="R25" s="24">
        <f>('TANF Cases (2 yr)'!R25/'Poverty (2 yr)'!R25)*100</f>
        <v>89.406311751714512</v>
      </c>
      <c r="S25" s="24">
        <f>('TANF Cases (2 yr)'!S25/'Poverty (2 yr)'!S25)*100</f>
        <v>93.433927718726181</v>
      </c>
      <c r="T25" s="24">
        <f>('TANF Cases (2 yr)'!T25/'Poverty (2 yr)'!T25)*100</f>
        <v>72.355178084860086</v>
      </c>
      <c r="U25" s="24">
        <f>('TANF Cases (2 yr)'!U25/'Poverty (2 yr)'!U25)*100</f>
        <v>61.909893460828968</v>
      </c>
      <c r="V25" s="24">
        <f>('TANF Cases (2 yr)'!V25/'Poverty (2 yr)'!V25)*100</f>
        <v>68.595777566191629</v>
      </c>
      <c r="W25" s="24">
        <f>('TANF Cases (2 yr)'!W25/'Poverty (2 yr)'!W25)*100</f>
        <v>85.354310020380183</v>
      </c>
      <c r="X25" s="24">
        <f>('TANF Cases (2 yr)'!X25/'Poverty (2 yr)'!X25)*100</f>
        <v>78.864073349367459</v>
      </c>
      <c r="Y25" s="24">
        <f>('TANF Cases (2 yr)'!Y25/'Poverty (2 yr)'!Y25)*100</f>
        <v>80.120365961154633</v>
      </c>
      <c r="Z25" s="24">
        <f>('TANF Cases (2 yr)'!Z25/'Poverty (2 yr)'!Z25)*100</f>
        <v>84.043605917480448</v>
      </c>
      <c r="AA25" s="24">
        <f>('TANF Cases (2 yr)'!AA25/'Poverty (2 yr)'!AA25)*100</f>
        <v>80.384344074589023</v>
      </c>
      <c r="AB25" s="24">
        <f>('TANF Cases (2 yr)'!AB25/'Poverty (2 yr)'!AB25)*100</f>
        <v>66.575430493013542</v>
      </c>
      <c r="AC25" s="24">
        <f>('TANF Cases (2 yr)'!AC25/'Poverty (2 yr)'!AC25)*100</f>
        <v>51.305361789293023</v>
      </c>
      <c r="AD25" s="24">
        <f>('TANF Cases (2 yr)'!AD25/'Poverty (2 yr)'!AD25)*100</f>
        <v>46.843678287818683</v>
      </c>
      <c r="AE25" s="24">
        <f>('TANF Cases (2 yr)'!AE25/'Poverty (2 yr)'!AE25)*100</f>
        <v>41.246460872526114</v>
      </c>
      <c r="AF25" s="24">
        <f>('TANF Cases (2 yr)'!AF25/'Poverty (2 yr)'!AF25)*100</f>
        <v>37.819130637769831</v>
      </c>
      <c r="AG25" s="24">
        <f>('TANF Cases (2 yr)'!AG25/'Poverty (2 yr)'!AG25)*100</f>
        <v>40.465380015670746</v>
      </c>
      <c r="AH25" s="24">
        <f>('TANF Cases (2 yr)'!AH25/'Poverty (2 yr)'!AH25)*100</f>
        <v>44.311982972373997</v>
      </c>
      <c r="AI25" s="24">
        <f>('TANF Cases (2 yr)'!AI25/'Poverty (2 yr)'!AI25)*100</f>
        <v>41.748541699511271</v>
      </c>
      <c r="AJ25" s="24">
        <f>('TANF Cases (2 yr)'!AJ25/'Poverty (2 yr)'!AJ25)*100</f>
        <v>38.296489206791158</v>
      </c>
      <c r="AK25" s="24">
        <f>('TANF Cases (2 yr)'!AK25/'Poverty (2 yr)'!AK25)*100</f>
        <v>39.566945424452285</v>
      </c>
      <c r="AL25" s="24">
        <f>('TANF Cases (2 yr)'!AL25/'Poverty (2 yr)'!AL25)*100</f>
        <v>49.3392249067618</v>
      </c>
      <c r="AM25" s="24">
        <f>('TANF Cases (2 yr)'!AM25/'Poverty (2 yr)'!AM25)*100</f>
        <v>56.527550437300846</v>
      </c>
      <c r="AN25" s="24">
        <f>('TANF Cases (2 yr)'!AN25/'Poverty (2 yr)'!AN25)*100</f>
        <v>47.070631211986353</v>
      </c>
      <c r="AO25" s="24">
        <f>('TANF Cases (2 yr)'!AO25/'Poverty (2 yr)'!AO25)*100</f>
        <v>41.332099693658307</v>
      </c>
      <c r="AP25" s="24">
        <v>46.897809124549447</v>
      </c>
      <c r="AQ25" s="24">
        <v>60.089292131473726</v>
      </c>
      <c r="AS25" t="s">
        <v>56</v>
      </c>
      <c r="AT25" s="24">
        <v>60.089292131473726</v>
      </c>
    </row>
    <row r="26" spans="1:46" x14ac:dyDescent="0.2">
      <c r="A26" t="s">
        <v>59</v>
      </c>
      <c r="B26" s="24">
        <f>('TANF Cases (2 yr)'!B26/'Poverty (2 yr)'!B26)*100</f>
        <v>70.556607280239973</v>
      </c>
      <c r="C26" s="24">
        <f>('TANF Cases (2 yr)'!C26/'Poverty (2 yr)'!C26)*100</f>
        <v>67.235568156418012</v>
      </c>
      <c r="D26" s="24">
        <f>('TANF Cases (2 yr)'!D26/'Poverty (2 yr)'!D26)*100</f>
        <v>61.418712532856802</v>
      </c>
      <c r="E26" s="24">
        <f>('TANF Cases (2 yr)'!E26/'Poverty (2 yr)'!E26)*100</f>
        <v>56.541631020727898</v>
      </c>
      <c r="F26" s="24">
        <f>('TANF Cases (2 yr)'!F26/'Poverty (2 yr)'!F26)*100</f>
        <v>48.972076163161248</v>
      </c>
      <c r="G26" s="24">
        <f>('TANF Cases (2 yr)'!G26/'Poverty (2 yr)'!G26)*100</f>
        <v>51.197904012180693</v>
      </c>
      <c r="H26" s="24">
        <f>('TANF Cases (2 yr)'!H26/'Poverty (2 yr)'!H26)*100</f>
        <v>54.021664344565423</v>
      </c>
      <c r="I26" s="24">
        <f>('TANF Cases (2 yr)'!I26/'Poverty (2 yr)'!I26)*100</f>
        <v>51.422907958403762</v>
      </c>
      <c r="J26" s="24">
        <f>('TANF Cases (2 yr)'!J26/'Poverty (2 yr)'!J26)*100</f>
        <v>52.709960102371781</v>
      </c>
      <c r="K26" s="24">
        <f>('TANF Cases (2 yr)'!K26/'Poverty (2 yr)'!K26)*100</f>
        <v>52.030459077462474</v>
      </c>
      <c r="L26" s="24">
        <f>('TANF Cases (2 yr)'!L26/'Poverty (2 yr)'!L26)*100</f>
        <v>52.634650383773376</v>
      </c>
      <c r="M26" s="24">
        <f>('TANF Cases (2 yr)'!M26/'Poverty (2 yr)'!M26)*100</f>
        <v>50.97691010765152</v>
      </c>
      <c r="N26" s="24">
        <f>('TANF Cases (2 yr)'!N26/'Poverty (2 yr)'!N26)*100</f>
        <v>48.453285875160873</v>
      </c>
      <c r="O26" s="24">
        <f>('TANF Cases (2 yr)'!O26/'Poverty (2 yr)'!O26)*100</f>
        <v>49.403431035161525</v>
      </c>
      <c r="P26" s="24">
        <f>('TANF Cases (2 yr)'!P26/'Poverty (2 yr)'!P26)*100</f>
        <v>50.21245364647713</v>
      </c>
      <c r="Q26" s="24">
        <f>('TANF Cases (2 yr)'!Q26/'Poverty (2 yr)'!Q26)*100</f>
        <v>56.86048425592152</v>
      </c>
      <c r="R26" s="24">
        <f>('TANF Cases (2 yr)'!R26/'Poverty (2 yr)'!R26)*100</f>
        <v>50.266313303693408</v>
      </c>
      <c r="S26" s="24">
        <f>('TANF Cases (2 yr)'!S26/'Poverty (2 yr)'!S26)*100</f>
        <v>39.335664570028264</v>
      </c>
      <c r="T26" s="24">
        <f>('TANF Cases (2 yr)'!T26/'Poverty (2 yr)'!T26)*100</f>
        <v>38.122432692533394</v>
      </c>
      <c r="U26" s="24">
        <f>('TANF Cases (2 yr)'!U26/'Poverty (2 yr)'!U26)*100</f>
        <v>32.72149807054889</v>
      </c>
      <c r="V26" s="24">
        <f>('TANF Cases (2 yr)'!V26/'Poverty (2 yr)'!V26)*100</f>
        <v>24.034468820049241</v>
      </c>
      <c r="W26" s="24">
        <f>('TANF Cases (2 yr)'!W26/'Poverty (2 yr)'!W26)*100</f>
        <v>20.394027223578771</v>
      </c>
      <c r="X26" s="24">
        <f>('TANF Cases (2 yr)'!X26/'Poverty (2 yr)'!X26)*100</f>
        <v>17.290187435580005</v>
      </c>
      <c r="Y26" s="24">
        <f>('TANF Cases (2 yr)'!Y26/'Poverty (2 yr)'!Y26)*100</f>
        <v>18.029092560092902</v>
      </c>
      <c r="Z26" s="24">
        <f>('TANF Cases (2 yr)'!Z26/'Poverty (2 yr)'!Z26)*100</f>
        <v>23.583688017958298</v>
      </c>
      <c r="AA26" s="24">
        <f>('TANF Cases (2 yr)'!AA26/'Poverty (2 yr)'!AA26)*100</f>
        <v>23.188359277239066</v>
      </c>
      <c r="AB26" s="24">
        <f>('TANF Cases (2 yr)'!AB26/'Poverty (2 yr)'!AB26)*100</f>
        <v>18.201068242821897</v>
      </c>
      <c r="AC26" s="24">
        <f>('TANF Cases (2 yr)'!AC26/'Poverty (2 yr)'!AC26)*100</f>
        <v>14.280466549117369</v>
      </c>
      <c r="AD26" s="24">
        <f>('TANF Cases (2 yr)'!AD26/'Poverty (2 yr)'!AD26)*100</f>
        <v>11.462319566360838</v>
      </c>
      <c r="AE26" s="24">
        <f>('TANF Cases (2 yr)'!AE26/'Poverty (2 yr)'!AE26)*100</f>
        <v>12.207645651986555</v>
      </c>
      <c r="AF26" s="24">
        <f>('TANF Cases (2 yr)'!AF26/'Poverty (2 yr)'!AF26)*100</f>
        <v>11.546412934843818</v>
      </c>
      <c r="AG26" s="24">
        <f>('TANF Cases (2 yr)'!AG26/'Poverty (2 yr)'!AG26)*100</f>
        <v>10.034526747042035</v>
      </c>
      <c r="AH26" s="24">
        <f>('TANF Cases (2 yr)'!AH26/'Poverty (2 yr)'!AH26)*100</f>
        <v>12.0206832442482</v>
      </c>
      <c r="AI26" s="24">
        <f>('TANF Cases (2 yr)'!AI26/'Poverty (2 yr)'!AI26)*100</f>
        <v>12.559623170579925</v>
      </c>
      <c r="AJ26" s="24">
        <f>('TANF Cases (2 yr)'!AJ26/'Poverty (2 yr)'!AJ26)*100</f>
        <v>11.109980778394702</v>
      </c>
      <c r="AK26" s="24">
        <f>('TANF Cases (2 yr)'!AK26/'Poverty (2 yr)'!AK26)*100</f>
        <v>9.7662178702570372</v>
      </c>
      <c r="AL26" s="24">
        <f>('TANF Cases (2 yr)'!AL26/'Poverty (2 yr)'!AL26)*100</f>
        <v>8.1930700784557491</v>
      </c>
      <c r="AM26" s="24">
        <f>('TANF Cases (2 yr)'!AM26/'Poverty (2 yr)'!AM26)*100</f>
        <v>6.6743954206907468</v>
      </c>
      <c r="AN26" s="24">
        <f>('TANF Cases (2 yr)'!AN26/'Poverty (2 yr)'!AN26)*100</f>
        <v>5.9402007146436109</v>
      </c>
      <c r="AO26" s="24">
        <f>('TANF Cases (2 yr)'!AO26/'Poverty (2 yr)'!AO26)*100</f>
        <v>5.6202497040016564</v>
      </c>
      <c r="AP26" s="24">
        <v>4.4806729839178994</v>
      </c>
      <c r="AQ26" s="24">
        <v>3.6979708174491042</v>
      </c>
      <c r="AS26" t="s">
        <v>59</v>
      </c>
      <c r="AT26" s="24">
        <v>3.6979708174491042</v>
      </c>
    </row>
    <row r="27" spans="1:46" x14ac:dyDescent="0.2">
      <c r="A27" t="s">
        <v>61</v>
      </c>
      <c r="B27" s="24">
        <f>('TANF Cases (2 yr)'!B27/'Poverty (2 yr)'!B27)*100</f>
        <v>93.166951379456805</v>
      </c>
      <c r="C27" s="24">
        <f>('TANF Cases (2 yr)'!C27/'Poverty (2 yr)'!C27)*100</f>
        <v>79.043214422482095</v>
      </c>
      <c r="D27" s="24">
        <f>('TANF Cases (2 yr)'!D27/'Poverty (2 yr)'!D27)*100</f>
        <v>76.935386130363966</v>
      </c>
      <c r="E27" s="24">
        <f>('TANF Cases (2 yr)'!E27/'Poverty (2 yr)'!E27)*100</f>
        <v>64.854325099985488</v>
      </c>
      <c r="F27" s="24">
        <f>('TANF Cases (2 yr)'!F27/'Poverty (2 yr)'!F27)*100</f>
        <v>52.646032685205967</v>
      </c>
      <c r="G27" s="24">
        <f>('TANF Cases (2 yr)'!G27/'Poverty (2 yr)'!G27)*100</f>
        <v>53.188713005565234</v>
      </c>
      <c r="H27" s="24">
        <f>('TANF Cases (2 yr)'!H27/'Poverty (2 yr)'!H27)*100</f>
        <v>53.852123838196263</v>
      </c>
      <c r="I27" s="24">
        <f>('TANF Cases (2 yr)'!I27/'Poverty (2 yr)'!I27)*100</f>
        <v>51.039040481680765</v>
      </c>
      <c r="J27" s="24">
        <f>('TANF Cases (2 yr)'!J27/'Poverty (2 yr)'!J27)*100</f>
        <v>54.649632944270564</v>
      </c>
      <c r="K27" s="24">
        <f>('TANF Cases (2 yr)'!K27/'Poverty (2 yr)'!K27)*100</f>
        <v>60.900811690747325</v>
      </c>
      <c r="L27" s="24">
        <f>('TANF Cases (2 yr)'!L27/'Poverty (2 yr)'!L27)*100</f>
        <v>60.359523114096817</v>
      </c>
      <c r="M27" s="24">
        <f>('TANF Cases (2 yr)'!M27/'Poverty (2 yr)'!M27)*100</f>
        <v>59.310370323425651</v>
      </c>
      <c r="N27" s="24">
        <f>('TANF Cases (2 yr)'!N27/'Poverty (2 yr)'!N27)*100</f>
        <v>62.328342783989129</v>
      </c>
      <c r="O27" s="24">
        <f>('TANF Cases (2 yr)'!O27/'Poverty (2 yr)'!O27)*100</f>
        <v>58.479536798305546</v>
      </c>
      <c r="P27" s="24">
        <f>('TANF Cases (2 yr)'!P27/'Poverty (2 yr)'!P27)*100</f>
        <v>58.004330266971216</v>
      </c>
      <c r="Q27" s="24">
        <f>('TANF Cases (2 yr)'!Q27/'Poverty (2 yr)'!Q27)*100</f>
        <v>64.508750748694126</v>
      </c>
      <c r="R27" s="24">
        <f>('TANF Cases (2 yr)'!R27/'Poverty (2 yr)'!R27)*100</f>
        <v>82.127311136680476</v>
      </c>
      <c r="S27" s="24">
        <f>('TANF Cases (2 yr)'!S27/'Poverty (2 yr)'!S27)*100</f>
        <v>117.55664672776298</v>
      </c>
      <c r="T27" s="24">
        <f>('TANF Cases (2 yr)'!T27/'Poverty (2 yr)'!T27)*100</f>
        <v>75.239093261504479</v>
      </c>
      <c r="U27" s="24">
        <f>('TANF Cases (2 yr)'!U27/'Poverty (2 yr)'!U27)*100</f>
        <v>50.436031773985249</v>
      </c>
      <c r="V27" s="24">
        <f>('TANF Cases (2 yr)'!V27/'Poverty (2 yr)'!V27)*100</f>
        <v>42.574387857507894</v>
      </c>
      <c r="W27" s="24">
        <f>('TANF Cases (2 yr)'!W27/'Poverty (2 yr)'!W27)*100</f>
        <v>44.902475443348337</v>
      </c>
      <c r="X27" s="24">
        <f>('TANF Cases (2 yr)'!X27/'Poverty (2 yr)'!X27)*100</f>
        <v>59.108508651687622</v>
      </c>
      <c r="Y27" s="24">
        <f>('TANF Cases (2 yr)'!Y27/'Poverty (2 yr)'!Y27)*100</f>
        <v>59.52866990538265</v>
      </c>
      <c r="Z27" s="24">
        <f>('TANF Cases (2 yr)'!Z27/'Poverty (2 yr)'!Z27)*100</f>
        <v>55.665451212929639</v>
      </c>
      <c r="AA27" s="24">
        <f>('TANF Cases (2 yr)'!AA27/'Poverty (2 yr)'!AA27)*100</f>
        <v>44.75339158517874</v>
      </c>
      <c r="AB27" s="24">
        <f>('TANF Cases (2 yr)'!AB27/'Poverty (2 yr)'!AB27)*100</f>
        <v>38.587886333373184</v>
      </c>
      <c r="AC27" s="24">
        <f>('TANF Cases (2 yr)'!AC27/'Poverty (2 yr)'!AC27)*100</f>
        <v>37.534983846104524</v>
      </c>
      <c r="AD27" s="24">
        <f>('TANF Cases (2 yr)'!AD27/'Poverty (2 yr)'!AD27)*100</f>
        <v>34.196291078703737</v>
      </c>
      <c r="AE27" s="24">
        <f>('TANF Cases (2 yr)'!AE27/'Poverty (2 yr)'!AE27)*100</f>
        <v>31.404646593582619</v>
      </c>
      <c r="AF27" s="24">
        <f>('TANF Cases (2 yr)'!AF27/'Poverty (2 yr)'!AF27)*100</f>
        <v>27.84573408136362</v>
      </c>
      <c r="AG27" s="24">
        <f>('TANF Cases (2 yr)'!AG27/'Poverty (2 yr)'!AG27)*100</f>
        <v>27.517844467663927</v>
      </c>
      <c r="AH27" s="24">
        <f>('TANF Cases (2 yr)'!AH27/'Poverty (2 yr)'!AH27)*100</f>
        <v>29.232244182616391</v>
      </c>
      <c r="AI27" s="24">
        <f>('TANF Cases (2 yr)'!AI27/'Poverty (2 yr)'!AI27)*100</f>
        <v>29.338337978469823</v>
      </c>
      <c r="AJ27" s="24">
        <f>('TANF Cases (2 yr)'!AJ27/'Poverty (2 yr)'!AJ27)*100</f>
        <v>27.569272181559185</v>
      </c>
      <c r="AK27" s="24">
        <f>('TANF Cases (2 yr)'!AK27/'Poverty (2 yr)'!AK27)*100</f>
        <v>27.825048992672102</v>
      </c>
      <c r="AL27" s="24">
        <f>('TANF Cases (2 yr)'!AL27/'Poverty (2 yr)'!AL27)*100</f>
        <v>29.258535759599219</v>
      </c>
      <c r="AM27" s="24">
        <f>('TANF Cases (2 yr)'!AM27/'Poverty (2 yr)'!AM27)*100</f>
        <v>18.907534722984895</v>
      </c>
      <c r="AN27" s="24">
        <f>('TANF Cases (2 yr)'!AN27/'Poverty (2 yr)'!AN27)*100</f>
        <v>14.099105411907598</v>
      </c>
      <c r="AO27" s="24">
        <f>('TANF Cases (2 yr)'!AO27/'Poverty (2 yr)'!AO27)*100</f>
        <v>12.651515151515152</v>
      </c>
      <c r="AP27" s="24">
        <v>10.996437600341229</v>
      </c>
      <c r="AQ27" s="24">
        <v>11.2958797648344</v>
      </c>
      <c r="AS27" t="s">
        <v>61</v>
      </c>
      <c r="AT27" s="24">
        <v>11.2958797648344</v>
      </c>
    </row>
    <row r="28" spans="1:46" x14ac:dyDescent="0.2">
      <c r="A28" t="s">
        <v>63</v>
      </c>
      <c r="B28" s="24">
        <f>('TANF Cases (2 yr)'!B28/'Poverty (2 yr)'!B28)*100</f>
        <v>35.942860913169703</v>
      </c>
      <c r="C28" s="24">
        <f>('TANF Cases (2 yr)'!C28/'Poverty (2 yr)'!C28)*100</f>
        <v>36.989419009075981</v>
      </c>
      <c r="D28" s="24">
        <f>('TANF Cases (2 yr)'!D28/'Poverty (2 yr)'!D28)*100</f>
        <v>39.88430224923556</v>
      </c>
      <c r="E28" s="24">
        <f>('TANF Cases (2 yr)'!E28/'Poverty (2 yr)'!E28)*100</f>
        <v>32.952634588956329</v>
      </c>
      <c r="F28" s="24">
        <f>('TANF Cases (2 yr)'!F28/'Poverty (2 yr)'!F28)*100</f>
        <v>27.554766003148405</v>
      </c>
      <c r="G28" s="24">
        <f>('TANF Cases (2 yr)'!G28/'Poverty (2 yr)'!G28)*100</f>
        <v>32.228620810963768</v>
      </c>
      <c r="H28" s="24">
        <f>('TANF Cases (2 yr)'!H28/'Poverty (2 yr)'!H28)*100</f>
        <v>35.589934940681211</v>
      </c>
      <c r="I28" s="24">
        <f>('TANF Cases (2 yr)'!I28/'Poverty (2 yr)'!I28)*100</f>
        <v>33.881420948395544</v>
      </c>
      <c r="J28" s="24">
        <f>('TANF Cases (2 yr)'!J28/'Poverty (2 yr)'!J28)*100</f>
        <v>33.486611498572614</v>
      </c>
      <c r="K28" s="24">
        <f>('TANF Cases (2 yr)'!K28/'Poverty (2 yr)'!K28)*100</f>
        <v>37.983916028097063</v>
      </c>
      <c r="L28" s="24">
        <f>('TANF Cases (2 yr)'!L28/'Poverty (2 yr)'!L28)*100</f>
        <v>44.019286880741745</v>
      </c>
      <c r="M28" s="24">
        <f>('TANF Cases (2 yr)'!M28/'Poverty (2 yr)'!M28)*100</f>
        <v>41.370145796920063</v>
      </c>
      <c r="N28" s="24">
        <f>('TANF Cases (2 yr)'!N28/'Poverty (2 yr)'!N28)*100</f>
        <v>44.411465024586896</v>
      </c>
      <c r="O28" s="24">
        <f>('TANF Cases (2 yr)'!O28/'Poverty (2 yr)'!O28)*100</f>
        <v>53.610708393740936</v>
      </c>
      <c r="P28" s="24">
        <f>('TANF Cases (2 yr)'!P28/'Poverty (2 yr)'!P28)*100</f>
        <v>64.20142482819071</v>
      </c>
      <c r="Q28" s="24">
        <f>('TANF Cases (2 yr)'!Q28/'Poverty (2 yr)'!Q28)*100</f>
        <v>78.49957487218559</v>
      </c>
      <c r="R28" s="24">
        <f>('TANF Cases (2 yr)'!R28/'Poverty (2 yr)'!R28)*100</f>
        <v>62.762321108922293</v>
      </c>
      <c r="S28" s="24">
        <f>('TANF Cases (2 yr)'!S28/'Poverty (2 yr)'!S28)*100</f>
        <v>41.399904142071549</v>
      </c>
      <c r="T28" s="24">
        <f>('TANF Cases (2 yr)'!T28/'Poverty (2 yr)'!T28)*100</f>
        <v>34.462491689443745</v>
      </c>
      <c r="U28" s="24">
        <f>('TANF Cases (2 yr)'!U28/'Poverty (2 yr)'!U28)*100</f>
        <v>27.757212527175511</v>
      </c>
      <c r="V28" s="24">
        <f>('TANF Cases (2 yr)'!V28/'Poverty (2 yr)'!V28)*100</f>
        <v>21.084800084760356</v>
      </c>
      <c r="W28" s="24">
        <f>('TANF Cases (2 yr)'!W28/'Poverty (2 yr)'!W28)*100</f>
        <v>20.274602577991995</v>
      </c>
      <c r="X28" s="24">
        <f>('TANF Cases (2 yr)'!X28/'Poverty (2 yr)'!X28)*100</f>
        <v>23.96665187814256</v>
      </c>
      <c r="Y28" s="24">
        <f>('TANF Cases (2 yr)'!Y28/'Poverty (2 yr)'!Y28)*100</f>
        <v>30.538347678307108</v>
      </c>
      <c r="Z28" s="24">
        <f>('TANF Cases (2 yr)'!Z28/'Poverty (2 yr)'!Z28)*100</f>
        <v>29.119170563782799</v>
      </c>
      <c r="AA28" s="24">
        <f>('TANF Cases (2 yr)'!AA28/'Poverty (2 yr)'!AA28)*100</f>
        <v>26.687325342109265</v>
      </c>
      <c r="AB28" s="24">
        <f>('TANF Cases (2 yr)'!AB28/'Poverty (2 yr)'!AB28)*100</f>
        <v>26.202519433265341</v>
      </c>
      <c r="AC28" s="24">
        <f>('TANF Cases (2 yr)'!AC28/'Poverty (2 yr)'!AC28)*100</f>
        <v>21.451735043877235</v>
      </c>
      <c r="AD28" s="24">
        <f>('TANF Cases (2 yr)'!AD28/'Poverty (2 yr)'!AD28)*100</f>
        <v>19.447376428748029</v>
      </c>
      <c r="AE28" s="24">
        <f>('TANF Cases (2 yr)'!AE28/'Poverty (2 yr)'!AE28)*100</f>
        <v>18.153714040360668</v>
      </c>
      <c r="AF28" s="24">
        <f>('TANF Cases (2 yr)'!AF28/'Poverty (2 yr)'!AF28)*100</f>
        <v>17.181083134824071</v>
      </c>
      <c r="AG28" s="24">
        <f>('TANF Cases (2 yr)'!AG28/'Poverty (2 yr)'!AG28)*100</f>
        <v>16.664942092636451</v>
      </c>
      <c r="AH28" s="24">
        <f>('TANF Cases (2 yr)'!AH28/'Poverty (2 yr)'!AH28)*100</f>
        <v>13.588686066345884</v>
      </c>
      <c r="AI28" s="24">
        <f>('TANF Cases (2 yr)'!AI28/'Poverty (2 yr)'!AI28)*100</f>
        <v>13.39439223121513</v>
      </c>
      <c r="AJ28" s="24">
        <f>('TANF Cases (2 yr)'!AJ28/'Poverty (2 yr)'!AJ28)*100</f>
        <v>15.404510529195145</v>
      </c>
      <c r="AK28" s="24">
        <f>('TANF Cases (2 yr)'!AK28/'Poverty (2 yr)'!AK28)*100</f>
        <v>16.697994140184811</v>
      </c>
      <c r="AL28" s="24">
        <f>('TANF Cases (2 yr)'!AL28/'Poverty (2 yr)'!AL28)*100</f>
        <v>16.443622903706938</v>
      </c>
      <c r="AM28" s="24">
        <f>('TANF Cases (2 yr)'!AM28/'Poverty (2 yr)'!AM28)*100</f>
        <v>16.75944714405226</v>
      </c>
      <c r="AN28" s="24">
        <f>('TANF Cases (2 yr)'!AN28/'Poverty (2 yr)'!AN28)*100</f>
        <v>26.382748457216543</v>
      </c>
      <c r="AO28" s="24">
        <f>('TANF Cases (2 yr)'!AO28/'Poverty (2 yr)'!AO28)*100</f>
        <v>32.958820167218292</v>
      </c>
      <c r="AP28" s="24">
        <v>25.395121213179237</v>
      </c>
      <c r="AQ28" s="24">
        <v>23.06595432015741</v>
      </c>
      <c r="AS28" t="s">
        <v>63</v>
      </c>
      <c r="AT28" s="24">
        <v>23.06595432015741</v>
      </c>
    </row>
    <row r="29" spans="1:46" x14ac:dyDescent="0.2">
      <c r="A29" t="s">
        <v>65</v>
      </c>
      <c r="B29" s="24">
        <f>('TANF Cases (2 yr)'!B29/'Poverty (2 yr)'!B29)*100</f>
        <v>59.331787028759649</v>
      </c>
      <c r="C29" s="24">
        <f>('TANF Cases (2 yr)'!C29/'Poverty (2 yr)'!C29)*100</f>
        <v>47.256017546490703</v>
      </c>
      <c r="D29" s="24">
        <f>('TANF Cases (2 yr)'!D29/'Poverty (2 yr)'!D29)*100</f>
        <v>40.154094736789936</v>
      </c>
      <c r="E29" s="24">
        <f>('TANF Cases (2 yr)'!E29/'Poverty (2 yr)'!E29)*100</f>
        <v>36.667004185230191</v>
      </c>
      <c r="F29" s="24">
        <f>('TANF Cases (2 yr)'!F29/'Poverty (2 yr)'!F29)*100</f>
        <v>37.446359685972659</v>
      </c>
      <c r="G29" s="24">
        <f>('TANF Cases (2 yr)'!G29/'Poverty (2 yr)'!G29)*100</f>
        <v>44.070760207624552</v>
      </c>
      <c r="H29" s="24">
        <f>('TANF Cases (2 yr)'!H29/'Poverty (2 yr)'!H29)*100</f>
        <v>44.341099974224676</v>
      </c>
      <c r="I29" s="24">
        <f>('TANF Cases (2 yr)'!I29/'Poverty (2 yr)'!I29)*100</f>
        <v>38.536840275250874</v>
      </c>
      <c r="J29" s="24">
        <f>('TANF Cases (2 yr)'!J29/'Poverty (2 yr)'!J29)*100</f>
        <v>39.613513065805272</v>
      </c>
      <c r="K29" s="24">
        <f>('TANF Cases (2 yr)'!K29/'Poverty (2 yr)'!K29)*100</f>
        <v>48.323875325286011</v>
      </c>
      <c r="L29" s="24">
        <f>('TANF Cases (2 yr)'!L29/'Poverty (2 yr)'!L29)*100</f>
        <v>49.111090194467735</v>
      </c>
      <c r="M29" s="24">
        <f>('TANF Cases (2 yr)'!M29/'Poverty (2 yr)'!M29)*100</f>
        <v>52.701159867962808</v>
      </c>
      <c r="N29" s="24">
        <f>('TANF Cases (2 yr)'!N29/'Poverty (2 yr)'!N29)*100</f>
        <v>66.166454040262067</v>
      </c>
      <c r="O29" s="24">
        <f>('TANF Cases (2 yr)'!O29/'Poverty (2 yr)'!O29)*100</f>
        <v>62.293058007727531</v>
      </c>
      <c r="P29" s="24">
        <f>('TANF Cases (2 yr)'!P29/'Poverty (2 yr)'!P29)*100</f>
        <v>57.674914577272929</v>
      </c>
      <c r="Q29" s="24">
        <f>('TANF Cases (2 yr)'!Q29/'Poverty (2 yr)'!Q29)*100</f>
        <v>62.981301333954676</v>
      </c>
      <c r="R29" s="24">
        <f>('TANF Cases (2 yr)'!R29/'Poverty (2 yr)'!R29)*100</f>
        <v>62.216373207478668</v>
      </c>
      <c r="S29" s="24">
        <f>('TANF Cases (2 yr)'!S29/'Poverty (2 yr)'!S29)*100</f>
        <v>53.87467149590551</v>
      </c>
      <c r="T29" s="24">
        <f>('TANF Cases (2 yr)'!T29/'Poverty (2 yr)'!T29)*100</f>
        <v>59.42737528272994</v>
      </c>
      <c r="U29" s="24">
        <f>('TANF Cases (2 yr)'!U29/'Poverty (2 yr)'!U29)*100</f>
        <v>48.373740534835491</v>
      </c>
      <c r="V29" s="24">
        <f>('TANF Cases (2 yr)'!V29/'Poverty (2 yr)'!V29)*100</f>
        <v>38.954916672199715</v>
      </c>
      <c r="W29" s="24">
        <f>('TANF Cases (2 yr)'!W29/'Poverty (2 yr)'!W29)*100</f>
        <v>48.603167703757926</v>
      </c>
      <c r="X29" s="24">
        <f>('TANF Cases (2 yr)'!X29/'Poverty (2 yr)'!X29)*100</f>
        <v>45.963504241379056</v>
      </c>
      <c r="Y29" s="24">
        <f>('TANF Cases (2 yr)'!Y29/'Poverty (2 yr)'!Y29)*100</f>
        <v>41.552076093150234</v>
      </c>
      <c r="Z29" s="24">
        <f>('TANF Cases (2 yr)'!Z29/'Poverty (2 yr)'!Z29)*100</f>
        <v>45.882978861031326</v>
      </c>
      <c r="AA29" s="24">
        <f>('TANF Cases (2 yr)'!AA29/'Poverty (2 yr)'!AA29)*100</f>
        <v>49.000857173470472</v>
      </c>
      <c r="AB29" s="24">
        <f>('TANF Cases (2 yr)'!AB29/'Poverty (2 yr)'!AB29)*100</f>
        <v>50.508276388804397</v>
      </c>
      <c r="AC29" s="24">
        <f>('TANF Cases (2 yr)'!AC29/'Poverty (2 yr)'!AC29)*100</f>
        <v>51.543311459897559</v>
      </c>
      <c r="AD29" s="24">
        <f>('TANF Cases (2 yr)'!AD29/'Poverty (2 yr)'!AD29)*100</f>
        <v>44.075207769291907</v>
      </c>
      <c r="AE29" s="24">
        <f>('TANF Cases (2 yr)'!AE29/'Poverty (2 yr)'!AE29)*100</f>
        <v>30.590933574270672</v>
      </c>
      <c r="AF29" s="24">
        <f>('TANF Cases (2 yr)'!AF29/'Poverty (2 yr)'!AF29)*100</f>
        <v>29.755601833059782</v>
      </c>
      <c r="AG29" s="24">
        <f>('TANF Cases (2 yr)'!AG29/'Poverty (2 yr)'!AG29)*100</f>
        <v>34.329886013921353</v>
      </c>
      <c r="AH29" s="24">
        <f>('TANF Cases (2 yr)'!AH29/'Poverty (2 yr)'!AH29)*100</f>
        <v>29.435650960960437</v>
      </c>
      <c r="AI29" s="24">
        <f>('TANF Cases (2 yr)'!AI29/'Poverty (2 yr)'!AI29)*100</f>
        <v>22.118576789838336</v>
      </c>
      <c r="AJ29" s="24">
        <f>('TANF Cases (2 yr)'!AJ29/'Poverty (2 yr)'!AJ29)*100</f>
        <v>20.215529145120893</v>
      </c>
      <c r="AK29" s="24">
        <f>('TANF Cases (2 yr)'!AK29/'Poverty (2 yr)'!AK29)*100</f>
        <v>19.172185753203021</v>
      </c>
      <c r="AL29" s="24">
        <f>('TANF Cases (2 yr)'!AL29/'Poverty (2 yr)'!AL29)*100</f>
        <v>17.347585114806016</v>
      </c>
      <c r="AM29" s="24">
        <f>('TANF Cases (2 yr)'!AM29/'Poverty (2 yr)'!AM29)*100</f>
        <v>19.886972825202225</v>
      </c>
      <c r="AN29" s="24">
        <f>('TANF Cases (2 yr)'!AN29/'Poverty (2 yr)'!AN29)*100</f>
        <v>21.391815694847629</v>
      </c>
      <c r="AO29" s="24">
        <f>('TANF Cases (2 yr)'!AO29/'Poverty (2 yr)'!AO29)*100</f>
        <v>17.971981338190801</v>
      </c>
      <c r="AP29" s="24">
        <v>16.978214676770634</v>
      </c>
      <c r="AQ29" s="24">
        <v>19.677299457077243</v>
      </c>
      <c r="AS29" t="s">
        <v>65</v>
      </c>
      <c r="AT29" s="24">
        <v>19.677299457077243</v>
      </c>
    </row>
    <row r="30" spans="1:46" x14ac:dyDescent="0.2">
      <c r="A30" t="s">
        <v>67</v>
      </c>
      <c r="B30" s="24">
        <f>('TANF Cases (2 yr)'!B30/'Poverty (2 yr)'!B30)*100</f>
        <v>40.274371968830039</v>
      </c>
      <c r="C30" s="24">
        <f>('TANF Cases (2 yr)'!C30/'Poverty (2 yr)'!C30)*100</f>
        <v>41.573645749530705</v>
      </c>
      <c r="D30" s="24">
        <f>('TANF Cases (2 yr)'!D30/'Poverty (2 yr)'!D30)*100</f>
        <v>34.085239205857434</v>
      </c>
      <c r="E30" s="24">
        <f>('TANF Cases (2 yr)'!E30/'Poverty (2 yr)'!E30)*100</f>
        <v>35.693790509051261</v>
      </c>
      <c r="F30" s="24">
        <f>('TANF Cases (2 yr)'!F30/'Poverty (2 yr)'!F30)*100</f>
        <v>40.815554380087576</v>
      </c>
      <c r="G30" s="24">
        <f>('TANF Cases (2 yr)'!G30/'Poverty (2 yr)'!G30)*100</f>
        <v>29.961058679599777</v>
      </c>
      <c r="H30" s="24">
        <f>('TANF Cases (2 yr)'!H30/'Poverty (2 yr)'!H30)*100</f>
        <v>23.337383455663559</v>
      </c>
      <c r="I30" s="24">
        <f>('TANF Cases (2 yr)'!I30/'Poverty (2 yr)'!I30)*100</f>
        <v>26.477030049269363</v>
      </c>
      <c r="J30" s="24">
        <f>('TANF Cases (2 yr)'!J30/'Poverty (2 yr)'!J30)*100</f>
        <v>29.74947305818662</v>
      </c>
      <c r="K30" s="24">
        <f>('TANF Cases (2 yr)'!K30/'Poverty (2 yr)'!K30)*100</f>
        <v>36.084798610699977</v>
      </c>
      <c r="L30" s="24">
        <f>('TANF Cases (2 yr)'!L30/'Poverty (2 yr)'!L30)*100</f>
        <v>38.105958175590402</v>
      </c>
      <c r="M30" s="24">
        <f>('TANF Cases (2 yr)'!M30/'Poverty (2 yr)'!M30)*100</f>
        <v>36.373524400632832</v>
      </c>
      <c r="N30" s="24">
        <f>('TANF Cases (2 yr)'!N30/'Poverty (2 yr)'!N30)*100</f>
        <v>42.15024970058527</v>
      </c>
      <c r="O30" s="24">
        <f>('TANF Cases (2 yr)'!O30/'Poverty (2 yr)'!O30)*100</f>
        <v>42.021266655454021</v>
      </c>
      <c r="P30" s="24">
        <f>('TANF Cases (2 yr)'!P30/'Poverty (2 yr)'!P30)*100</f>
        <v>47.994664155681107</v>
      </c>
      <c r="Q30" s="24">
        <f>('TANF Cases (2 yr)'!Q30/'Poverty (2 yr)'!Q30)*100</f>
        <v>56.905325604811289</v>
      </c>
      <c r="R30" s="24">
        <f>('TANF Cases (2 yr)'!R30/'Poverty (2 yr)'!R30)*100</f>
        <v>59.015182508295837</v>
      </c>
      <c r="S30" s="24">
        <f>('TANF Cases (2 yr)'!S30/'Poverty (2 yr)'!S30)*100</f>
        <v>70.960837887067399</v>
      </c>
      <c r="T30" s="24">
        <f>('TANF Cases (2 yr)'!T30/'Poverty (2 yr)'!T30)*100</f>
        <v>52.590820159382659</v>
      </c>
      <c r="U30" s="24">
        <f>('TANF Cases (2 yr)'!U30/'Poverty (2 yr)'!U30)*100</f>
        <v>35.196956722218566</v>
      </c>
      <c r="V30" s="24">
        <f>('TANF Cases (2 yr)'!V30/'Poverty (2 yr)'!V30)*100</f>
        <v>24.96959125785154</v>
      </c>
      <c r="W30" s="24">
        <f>('TANF Cases (2 yr)'!W30/'Poverty (2 yr)'!W30)*100</f>
        <v>20.336976320582881</v>
      </c>
      <c r="X30" s="24">
        <f>('TANF Cases (2 yr)'!X30/'Poverty (2 yr)'!X30)*100</f>
        <v>29.926956391570897</v>
      </c>
      <c r="Y30" s="24">
        <f>('TANF Cases (2 yr)'!Y30/'Poverty (2 yr)'!Y30)*100</f>
        <v>38.990922028500314</v>
      </c>
      <c r="Z30" s="24">
        <f>('TANF Cases (2 yr)'!Z30/'Poverty (2 yr)'!Z30)*100</f>
        <v>32.472121279369745</v>
      </c>
      <c r="AA30" s="24">
        <f>('TANF Cases (2 yr)'!AA30/'Poverty (2 yr)'!AA30)*100</f>
        <v>25.051337708017048</v>
      </c>
      <c r="AB30" s="24">
        <f>('TANF Cases (2 yr)'!AB30/'Poverty (2 yr)'!AB30)*100</f>
        <v>21.149870149517159</v>
      </c>
      <c r="AC30" s="24">
        <f>('TANF Cases (2 yr)'!AC30/'Poverty (2 yr)'!AC30)*100</f>
        <v>19.610571162295301</v>
      </c>
      <c r="AD30" s="24">
        <f>('TANF Cases (2 yr)'!AD30/'Poverty (2 yr)'!AD30)*100</f>
        <v>21.596708841032832</v>
      </c>
      <c r="AE30" s="24">
        <f>('TANF Cases (2 yr)'!AE30/'Poverty (2 yr)'!AE30)*100</f>
        <v>22.255738231180207</v>
      </c>
      <c r="AF30" s="24">
        <f>('TANF Cases (2 yr)'!AF30/'Poverty (2 yr)'!AF30)*100</f>
        <v>20.431691521466174</v>
      </c>
      <c r="AG30" s="24">
        <f>('TANF Cases (2 yr)'!AG30/'Poverty (2 yr)'!AG30)*100</f>
        <v>19.211387929329934</v>
      </c>
      <c r="AH30" s="24">
        <f>('TANF Cases (2 yr)'!AH30/'Poverty (2 yr)'!AH30)*100</f>
        <v>19.713978548391129</v>
      </c>
      <c r="AI30" s="24">
        <f>('TANF Cases (2 yr)'!AI30/'Poverty (2 yr)'!AI30)*100</f>
        <v>18.9094986843361</v>
      </c>
      <c r="AJ30" s="24">
        <f>('TANF Cases (2 yr)'!AJ30/'Poverty (2 yr)'!AJ30)*100</f>
        <v>16.599576322362157</v>
      </c>
      <c r="AK30" s="24">
        <f>('TANF Cases (2 yr)'!AK30/'Poverty (2 yr)'!AK30)*100</f>
        <v>16.458340318524726</v>
      </c>
      <c r="AL30" s="24">
        <f>('TANF Cases (2 yr)'!AL30/'Poverty (2 yr)'!AL30)*100</f>
        <v>17.992588710884863</v>
      </c>
      <c r="AM30" s="24">
        <f>('TANF Cases (2 yr)'!AM30/'Poverty (2 yr)'!AM30)*100</f>
        <v>22.196054410273742</v>
      </c>
      <c r="AN30" s="24">
        <f>('TANF Cases (2 yr)'!AN30/'Poverty (2 yr)'!AN30)*100</f>
        <v>22.110068688222484</v>
      </c>
      <c r="AO30" s="24">
        <f>('TANF Cases (2 yr)'!AO30/'Poverty (2 yr)'!AO30)*100</f>
        <v>18.757029918042033</v>
      </c>
      <c r="AP30" s="24">
        <v>19.713561985559963</v>
      </c>
      <c r="AQ30" s="24">
        <v>17.67380244321992</v>
      </c>
      <c r="AS30" t="s">
        <v>67</v>
      </c>
      <c r="AT30" s="24">
        <v>17.67380244321992</v>
      </c>
    </row>
    <row r="31" spans="1:46" x14ac:dyDescent="0.2">
      <c r="A31" t="s">
        <v>69</v>
      </c>
      <c r="B31" s="24">
        <f>('TANF Cases (2 yr)'!B31/'Poverty (2 yr)'!B31)*100</f>
        <v>70.495338806177827</v>
      </c>
      <c r="C31" s="24">
        <f>('TANF Cases (2 yr)'!C31/'Poverty (2 yr)'!C31)*100</f>
        <v>76.538621395229868</v>
      </c>
      <c r="D31" s="24">
        <f>('TANF Cases (2 yr)'!D31/'Poverty (2 yr)'!D31)*100</f>
        <v>74.624849269795902</v>
      </c>
      <c r="E31" s="24">
        <f>('TANF Cases (2 yr)'!E31/'Poverty (2 yr)'!E31)*100</f>
        <v>49.826737672332243</v>
      </c>
      <c r="F31" s="24">
        <f>('TANF Cases (2 yr)'!F31/'Poverty (2 yr)'!F31)*100</f>
        <v>45.047471389297364</v>
      </c>
      <c r="G31" s="24">
        <f>('TANF Cases (2 yr)'!G31/'Poverty (2 yr)'!G31)*100</f>
        <v>50.114509311242848</v>
      </c>
      <c r="H31" s="24">
        <f>('TANF Cases (2 yr)'!H31/'Poverty (2 yr)'!H31)*100</f>
        <v>51.792234804714589</v>
      </c>
      <c r="I31" s="24">
        <f>('TANF Cases (2 yr)'!I31/'Poverty (2 yr)'!I31)*100</f>
        <v>77.110434892861676</v>
      </c>
      <c r="J31" s="24">
        <f>('TANF Cases (2 yr)'!J31/'Poverty (2 yr)'!J31)*100</f>
        <v>80.674200628818909</v>
      </c>
      <c r="K31" s="24">
        <f>('TANF Cases (2 yr)'!K31/'Poverty (2 yr)'!K31)*100</f>
        <v>48.779788753570898</v>
      </c>
      <c r="L31" s="24">
        <f>('TANF Cases (2 yr)'!L31/'Poverty (2 yr)'!L31)*100</f>
        <v>40.606047724309931</v>
      </c>
      <c r="M31" s="24">
        <f>('TANF Cases (2 yr)'!M31/'Poverty (2 yr)'!M31)*100</f>
        <v>42.035239439934109</v>
      </c>
      <c r="N31" s="24">
        <f>('TANF Cases (2 yr)'!N31/'Poverty (2 yr)'!N31)*100</f>
        <v>50.10825545171339</v>
      </c>
      <c r="O31" s="24">
        <f>('TANF Cases (2 yr)'!O31/'Poverty (2 yr)'!O31)*100</f>
        <v>59.222347273229872</v>
      </c>
      <c r="P31" s="24">
        <f>('TANF Cases (2 yr)'!P31/'Poverty (2 yr)'!P31)*100</f>
        <v>56.299549433352247</v>
      </c>
      <c r="Q31" s="24">
        <f>('TANF Cases (2 yr)'!Q31/'Poverty (2 yr)'!Q31)*100</f>
        <v>61.612468338916585</v>
      </c>
      <c r="R31" s="24">
        <f>('TANF Cases (2 yr)'!R31/'Poverty (2 yr)'!R31)*100</f>
        <v>96.469660283219611</v>
      </c>
      <c r="S31" s="24">
        <f>('TANF Cases (2 yr)'!S31/'Poverty (2 yr)'!S31)*100</f>
        <v>99.786118860427777</v>
      </c>
      <c r="T31" s="24">
        <f>('TANF Cases (2 yr)'!T31/'Poverty (2 yr)'!T31)*100</f>
        <v>47.794978413358436</v>
      </c>
      <c r="U31" s="24">
        <f>('TANF Cases (2 yr)'!U31/'Poverty (2 yr)'!U31)*100</f>
        <v>32.889862546876309</v>
      </c>
      <c r="V31" s="24">
        <f>('TANF Cases (2 yr)'!V31/'Poverty (2 yr)'!V31)*100</f>
        <v>40.018741716368453</v>
      </c>
      <c r="W31" s="24">
        <f>('TANF Cases (2 yr)'!W31/'Poverty (2 yr)'!W31)*100</f>
        <v>54.657812001640316</v>
      </c>
      <c r="X31" s="24">
        <f>('TANF Cases (2 yr)'!X31/'Poverty (2 yr)'!X31)*100</f>
        <v>54.136973586924029</v>
      </c>
      <c r="Y31" s="24">
        <f>('TANF Cases (2 yr)'!Y31/'Poverty (2 yr)'!Y31)*100</f>
        <v>59.557124196141473</v>
      </c>
      <c r="Z31" s="24">
        <f>('TANF Cases (2 yr)'!Z31/'Poverty (2 yr)'!Z31)*100</f>
        <v>58.708772930329815</v>
      </c>
      <c r="AA31" s="24">
        <f>('TANF Cases (2 yr)'!AA31/'Poverty (2 yr)'!AA31)*100</f>
        <v>53.967685968336589</v>
      </c>
      <c r="AB31" s="24">
        <f>('TANF Cases (2 yr)'!AB31/'Poverty (2 yr)'!AB31)*100</f>
        <v>59.492904940439459</v>
      </c>
      <c r="AC31" s="24">
        <f>('TANF Cases (2 yr)'!AC31/'Poverty (2 yr)'!AC31)*100</f>
        <v>62.201158636348453</v>
      </c>
      <c r="AD31" s="24">
        <f>('TANF Cases (2 yr)'!AD31/'Poverty (2 yr)'!AD31)*100</f>
        <v>53.503020953850111</v>
      </c>
      <c r="AE31" s="24">
        <f>('TANF Cases (2 yr)'!AE31/'Poverty (2 yr)'!AE31)*100</f>
        <v>42.722855935783691</v>
      </c>
      <c r="AF31" s="24">
        <f>('TANF Cases (2 yr)'!AF31/'Poverty (2 yr)'!AF31)*100</f>
        <v>38.540349678227685</v>
      </c>
      <c r="AG31" s="24">
        <f>('TANF Cases (2 yr)'!AG31/'Poverty (2 yr)'!AG31)*100</f>
        <v>49.292660502939427</v>
      </c>
      <c r="AH31" s="24">
        <f>('TANF Cases (2 yr)'!AH31/'Poverty (2 yr)'!AH31)*100</f>
        <v>54.915264065875121</v>
      </c>
      <c r="AI31" s="24">
        <f>('TANF Cases (2 yr)'!AI31/'Poverty (2 yr)'!AI31)*100</f>
        <v>36.531165781833749</v>
      </c>
      <c r="AJ31" s="24">
        <f>('TANF Cases (2 yr)'!AJ31/'Poverty (2 yr)'!AJ31)*100</f>
        <v>26.026975863700901</v>
      </c>
      <c r="AK31" s="24">
        <f>('TANF Cases (2 yr)'!AK31/'Poverty (2 yr)'!AK31)*100</f>
        <v>23.72268916688385</v>
      </c>
      <c r="AL31" s="24">
        <f>('TANF Cases (2 yr)'!AL31/'Poverty (2 yr)'!AL31)*100</f>
        <v>24.656783026360575</v>
      </c>
      <c r="AM31" s="24">
        <f>('TANF Cases (2 yr)'!AM31/'Poverty (2 yr)'!AM31)*100</f>
        <v>25.328859952165828</v>
      </c>
      <c r="AN31" s="24">
        <f>('TANF Cases (2 yr)'!AN31/'Poverty (2 yr)'!AN31)*100</f>
        <v>27.674079291607967</v>
      </c>
      <c r="AO31" s="24">
        <f>('TANF Cases (2 yr)'!AO31/'Poverty (2 yr)'!AO31)*100</f>
        <v>30.22009778652545</v>
      </c>
      <c r="AP31" s="24">
        <v>45.929142456834384</v>
      </c>
      <c r="AQ31" s="24">
        <v>45.894051175741311</v>
      </c>
      <c r="AS31" t="s">
        <v>69</v>
      </c>
      <c r="AT31" s="24">
        <v>45.894051175741311</v>
      </c>
    </row>
    <row r="32" spans="1:46" x14ac:dyDescent="0.2">
      <c r="A32" t="s">
        <v>71</v>
      </c>
      <c r="B32" s="24">
        <f>('TANF Cases (2 yr)'!B32/'Poverty (2 yr)'!B32)*100</f>
        <v>104.8302927936074</v>
      </c>
      <c r="C32" s="24">
        <f>('TANF Cases (2 yr)'!C32/'Poverty (2 yr)'!C32)*100</f>
        <v>111.30583790941311</v>
      </c>
      <c r="D32" s="24">
        <f>('TANF Cases (2 yr)'!D32/'Poverty (2 yr)'!D32)*100</f>
        <v>120.45820342686599</v>
      </c>
      <c r="E32" s="24">
        <f>('TANF Cases (2 yr)'!E32/'Poverty (2 yr)'!E32)*100</f>
        <v>98.54327290647656</v>
      </c>
      <c r="F32" s="24">
        <f>('TANF Cases (2 yr)'!F32/'Poverty (2 yr)'!F32)*100</f>
        <v>86.78833189141541</v>
      </c>
      <c r="G32" s="24">
        <f>('TANF Cases (2 yr)'!G32/'Poverty (2 yr)'!G32)*100</f>
        <v>87.410212441649989</v>
      </c>
      <c r="H32" s="24">
        <f>('TANF Cases (2 yr)'!H32/'Poverty (2 yr)'!H32)*100</f>
        <v>91.295667695286511</v>
      </c>
      <c r="I32" s="24">
        <f>('TANF Cases (2 yr)'!I32/'Poverty (2 yr)'!I32)*100</f>
        <v>100.72110480727348</v>
      </c>
      <c r="J32" s="24">
        <f>('TANF Cases (2 yr)'!J32/'Poverty (2 yr)'!J32)*100</f>
        <v>100.5487456831767</v>
      </c>
      <c r="K32" s="24">
        <f>('TANF Cases (2 yr)'!K32/'Poverty (2 yr)'!K32)*100</f>
        <v>107.80570989856835</v>
      </c>
      <c r="L32" s="24">
        <f>('TANF Cases (2 yr)'!L32/'Poverty (2 yr)'!L32)*100</f>
        <v>103.8538403729641</v>
      </c>
      <c r="M32" s="24">
        <f>('TANF Cases (2 yr)'!M32/'Poverty (2 yr)'!M32)*100</f>
        <v>89.834801201445813</v>
      </c>
      <c r="N32" s="24">
        <f>('TANF Cases (2 yr)'!N32/'Poverty (2 yr)'!N32)*100</f>
        <v>90.481855299689684</v>
      </c>
      <c r="O32" s="24">
        <f>('TANF Cases (2 yr)'!O32/'Poverty (2 yr)'!O32)*100</f>
        <v>90.97546134213276</v>
      </c>
      <c r="P32" s="24">
        <f>('TANF Cases (2 yr)'!P32/'Poverty (2 yr)'!P32)*100</f>
        <v>79.986110358356996</v>
      </c>
      <c r="Q32" s="24">
        <f>('TANF Cases (2 yr)'!Q32/'Poverty (2 yr)'!Q32)*100</f>
        <v>81.720988033925238</v>
      </c>
      <c r="R32" s="24">
        <f>('TANF Cases (2 yr)'!R32/'Poverty (2 yr)'!R32)*100</f>
        <v>106.76852323410036</v>
      </c>
      <c r="S32" s="24">
        <f>('TANF Cases (2 yr)'!S32/'Poverty (2 yr)'!S32)*100</f>
        <v>107.55858051257212</v>
      </c>
      <c r="T32" s="24">
        <f>('TANF Cases (2 yr)'!T32/'Poverty (2 yr)'!T32)*100</f>
        <v>83.301765382428258</v>
      </c>
      <c r="U32" s="24">
        <f>('TANF Cases (2 yr)'!U32/'Poverty (2 yr)'!U32)*100</f>
        <v>73.233772202947534</v>
      </c>
      <c r="V32" s="24">
        <f>('TANF Cases (2 yr)'!V32/'Poverty (2 yr)'!V32)*100</f>
        <v>65.371835781722851</v>
      </c>
      <c r="W32" s="24">
        <f>('TANF Cases (2 yr)'!W32/'Poverty (2 yr)'!W32)*100</f>
        <v>56.07385897280642</v>
      </c>
      <c r="X32" s="24">
        <f>('TANF Cases (2 yr)'!X32/'Poverty (2 yr)'!X32)*100</f>
        <v>48.755852429415903</v>
      </c>
      <c r="Y32" s="24">
        <f>('TANF Cases (2 yr)'!Y32/'Poverty (2 yr)'!Y32)*100</f>
        <v>43.772363661317357</v>
      </c>
      <c r="Z32" s="24">
        <f>('TANF Cases (2 yr)'!Z32/'Poverty (2 yr)'!Z32)*100</f>
        <v>42.208732198924423</v>
      </c>
      <c r="AA32" s="24">
        <f>('TANF Cases (2 yr)'!AA32/'Poverty (2 yr)'!AA32)*100</f>
        <v>45.504611527573694</v>
      </c>
      <c r="AB32" s="24">
        <f>('TANF Cases (2 yr)'!AB32/'Poverty (2 yr)'!AB32)*100</f>
        <v>50.70563025085788</v>
      </c>
      <c r="AC32" s="24">
        <f>('TANF Cases (2 yr)'!AC32/'Poverty (2 yr)'!AC32)*100</f>
        <v>41.765492019993438</v>
      </c>
      <c r="AD32" s="24">
        <f>('TANF Cases (2 yr)'!AD32/'Poverty (2 yr)'!AD32)*100</f>
        <v>35.955339191219409</v>
      </c>
      <c r="AE32" s="24">
        <f>('TANF Cases (2 yr)'!AE32/'Poverty (2 yr)'!AE32)*100</f>
        <v>33.795761803445224</v>
      </c>
      <c r="AF32" s="24">
        <f>('TANF Cases (2 yr)'!AF32/'Poverty (2 yr)'!AF32)*100</f>
        <v>30.589582152483558</v>
      </c>
      <c r="AG32" s="24">
        <f>('TANF Cases (2 yr)'!AG32/'Poverty (2 yr)'!AG32)*100</f>
        <v>29.97514618174452</v>
      </c>
      <c r="AH32" s="24">
        <f>('TANF Cases (2 yr)'!AH32/'Poverty (2 yr)'!AH32)*100</f>
        <v>26.218954407756044</v>
      </c>
      <c r="AI32" s="24">
        <f>('TANF Cases (2 yr)'!AI32/'Poverty (2 yr)'!AI32)*100</f>
        <v>26.743188723250544</v>
      </c>
      <c r="AJ32" s="24">
        <f>('TANF Cases (2 yr)'!AJ32/'Poverty (2 yr)'!AJ32)*100</f>
        <v>27.69011496899423</v>
      </c>
      <c r="AK32" s="24">
        <f>('TANF Cases (2 yr)'!AK32/'Poverty (2 yr)'!AK32)*100</f>
        <v>23.205738352831958</v>
      </c>
      <c r="AL32" s="24">
        <f>('TANF Cases (2 yr)'!AL32/'Poverty (2 yr)'!AL32)*100</f>
        <v>20.284498244579492</v>
      </c>
      <c r="AM32" s="24">
        <f>('TANF Cases (2 yr)'!AM32/'Poverty (2 yr)'!AM32)*100</f>
        <v>19.690858352045389</v>
      </c>
      <c r="AN32" s="24">
        <f>('TANF Cases (2 yr)'!AN32/'Poverty (2 yr)'!AN32)*100</f>
        <v>18.529726764749448</v>
      </c>
      <c r="AO32" s="24">
        <f>('TANF Cases (2 yr)'!AO32/'Poverty (2 yr)'!AO32)*100</f>
        <v>15.051644972408273</v>
      </c>
      <c r="AP32" s="24">
        <v>15.510589902145295</v>
      </c>
      <c r="AQ32" s="24">
        <v>15.857516274578362</v>
      </c>
      <c r="AS32" t="s">
        <v>71</v>
      </c>
      <c r="AT32" s="24">
        <v>15.857516274578362</v>
      </c>
    </row>
    <row r="33" spans="1:46" x14ac:dyDescent="0.2">
      <c r="A33" t="s">
        <v>73</v>
      </c>
      <c r="B33" s="24">
        <f>('TANF Cases (2 yr)'!B33/'Poverty (2 yr)'!B33)*100</f>
        <v>44.281716296767662</v>
      </c>
      <c r="C33" s="24">
        <f>('TANF Cases (2 yr)'!C33/'Poverty (2 yr)'!C33)*100</f>
        <v>41.521111277095322</v>
      </c>
      <c r="D33" s="24">
        <f>('TANF Cases (2 yr)'!D33/'Poverty (2 yr)'!D33)*100</f>
        <v>41.924136016857851</v>
      </c>
      <c r="E33" s="24">
        <f>('TANF Cases (2 yr)'!E33/'Poverty (2 yr)'!E33)*100</f>
        <v>41.238079458006553</v>
      </c>
      <c r="F33" s="24">
        <f>('TANF Cases (2 yr)'!F33/'Poverty (2 yr)'!F33)*100</f>
        <v>35.632252961260804</v>
      </c>
      <c r="G33" s="24">
        <f>('TANF Cases (2 yr)'!G33/'Poverty (2 yr)'!G33)*100</f>
        <v>34.036999285873826</v>
      </c>
      <c r="H33" s="24">
        <f>('TANF Cases (2 yr)'!H33/'Poverty (2 yr)'!H33)*100</f>
        <v>37.550834022608214</v>
      </c>
      <c r="I33" s="24">
        <f>('TANF Cases (2 yr)'!I33/'Poverty (2 yr)'!I33)*100</f>
        <v>37.649944535163321</v>
      </c>
      <c r="J33" s="24">
        <f>('TANF Cases (2 yr)'!J33/'Poverty (2 yr)'!J33)*100</f>
        <v>39.538026312644483</v>
      </c>
      <c r="K33" s="24">
        <f>('TANF Cases (2 yr)'!K33/'Poverty (2 yr)'!K33)*100</f>
        <v>39.764721217453648</v>
      </c>
      <c r="L33" s="24">
        <f>('TANF Cases (2 yr)'!L33/'Poverty (2 yr)'!L33)*100</f>
        <v>37.21922731356694</v>
      </c>
      <c r="M33" s="24">
        <f>('TANF Cases (2 yr)'!M33/'Poverty (2 yr)'!M33)*100</f>
        <v>36.554607748021503</v>
      </c>
      <c r="N33" s="24">
        <f>('TANF Cases (2 yr)'!N33/'Poverty (2 yr)'!N33)*100</f>
        <v>39.995272262083539</v>
      </c>
      <c r="O33" s="24">
        <f>('TANF Cases (2 yr)'!O33/'Poverty (2 yr)'!O33)*100</f>
        <v>46.439848703595821</v>
      </c>
      <c r="P33" s="24">
        <f>('TANF Cases (2 yr)'!P33/'Poverty (2 yr)'!P33)*100</f>
        <v>57.537551049742063</v>
      </c>
      <c r="Q33" s="24">
        <f>('TANF Cases (2 yr)'!Q33/'Poverty (2 yr)'!Q33)*100</f>
        <v>62.440487451128767</v>
      </c>
      <c r="R33" s="24">
        <f>('TANF Cases (2 yr)'!R33/'Poverty (2 yr)'!R33)*100</f>
        <v>49.802256184727547</v>
      </c>
      <c r="S33" s="24">
        <f>('TANF Cases (2 yr)'!S33/'Poverty (2 yr)'!S33)*100</f>
        <v>44.495177937194491</v>
      </c>
      <c r="T33" s="24">
        <f>('TANF Cases (2 yr)'!T33/'Poverty (2 yr)'!T33)*100</f>
        <v>40.37590725350217</v>
      </c>
      <c r="U33" s="24">
        <f>('TANF Cases (2 yr)'!U33/'Poverty (2 yr)'!U33)*100</f>
        <v>40.416439623562539</v>
      </c>
      <c r="V33" s="24">
        <f>('TANF Cases (2 yr)'!V33/'Poverty (2 yr)'!V33)*100</f>
        <v>43.562702973869726</v>
      </c>
      <c r="W33" s="24">
        <f>('TANF Cases (2 yr)'!W33/'Poverty (2 yr)'!W33)*100</f>
        <v>41.59462965514075</v>
      </c>
      <c r="X33" s="24">
        <f>('TANF Cases (2 yr)'!X33/'Poverty (2 yr)'!X33)*100</f>
        <v>37.852422569763874</v>
      </c>
      <c r="Y33" s="24">
        <f>('TANF Cases (2 yr)'!Y33/'Poverty (2 yr)'!Y33)*100</f>
        <v>33.32753918589848</v>
      </c>
      <c r="Z33" s="24">
        <f>('TANF Cases (2 yr)'!Z33/'Poverty (2 yr)'!Z33)*100</f>
        <v>29.462966040178063</v>
      </c>
      <c r="AA33" s="24">
        <f>('TANF Cases (2 yr)'!AA33/'Poverty (2 yr)'!AA33)*100</f>
        <v>30.403370977577637</v>
      </c>
      <c r="AB33" s="24">
        <f>('TANF Cases (2 yr)'!AB33/'Poverty (2 yr)'!AB33)*100</f>
        <v>34.33024965150171</v>
      </c>
      <c r="AC33" s="24">
        <f>('TANF Cases (2 yr)'!AC33/'Poverty (2 yr)'!AC33)*100</f>
        <v>31.99162382485305</v>
      </c>
      <c r="AD33" s="24">
        <f>('TANF Cases (2 yr)'!AD33/'Poverty (2 yr)'!AD33)*100</f>
        <v>31.565173187491236</v>
      </c>
      <c r="AE33" s="24">
        <f>('TANF Cases (2 yr)'!AE33/'Poverty (2 yr)'!AE33)*100</f>
        <v>26.351257875821414</v>
      </c>
      <c r="AF33" s="24">
        <f>('TANF Cases (2 yr)'!AF33/'Poverty (2 yr)'!AF33)*100</f>
        <v>24.645305897392149</v>
      </c>
      <c r="AG33" s="24">
        <f>('TANF Cases (2 yr)'!AG33/'Poverty (2 yr)'!AG33)*100</f>
        <v>28.727451183227913</v>
      </c>
      <c r="AH33" s="24">
        <f>('TANF Cases (2 yr)'!AH33/'Poverty (2 yr)'!AH33)*100</f>
        <v>28.404581340991363</v>
      </c>
      <c r="AI33" s="24">
        <f>('TANF Cases (2 yr)'!AI33/'Poverty (2 yr)'!AI33)*100</f>
        <v>26.847386840655691</v>
      </c>
      <c r="AJ33" s="24">
        <f>('TANF Cases (2 yr)'!AJ33/'Poverty (2 yr)'!AJ33)*100</f>
        <v>24.585638853678841</v>
      </c>
      <c r="AK33" s="24">
        <f>('TANF Cases (2 yr)'!AK33/'Poverty (2 yr)'!AK33)*100</f>
        <v>22.001677206210221</v>
      </c>
      <c r="AL33" s="24">
        <f>('TANF Cases (2 yr)'!AL33/'Poverty (2 yr)'!AL33)*100</f>
        <v>21.946357812839082</v>
      </c>
      <c r="AM33" s="24">
        <f>('TANF Cases (2 yr)'!AM33/'Poverty (2 yr)'!AM33)*100</f>
        <v>22.496569743679572</v>
      </c>
      <c r="AN33" s="24">
        <f>('TANF Cases (2 yr)'!AN33/'Poverty (2 yr)'!AN33)*100</f>
        <v>20.967996510379898</v>
      </c>
      <c r="AO33" s="24">
        <f>('TANF Cases (2 yr)'!AO33/'Poverty (2 yr)'!AO33)*100</f>
        <v>20.657621290274353</v>
      </c>
      <c r="AP33" s="24">
        <v>23.671455331307083</v>
      </c>
      <c r="AQ33" s="24">
        <v>26.650262665297991</v>
      </c>
      <c r="AS33" t="s">
        <v>73</v>
      </c>
      <c r="AT33" s="24">
        <v>26.650262665297991</v>
      </c>
    </row>
    <row r="34" spans="1:46" x14ac:dyDescent="0.2">
      <c r="A34" t="s">
        <v>4</v>
      </c>
      <c r="B34" s="24">
        <f>('TANF Cases (2 yr)'!B34/'Poverty (2 yr)'!B34)*100</f>
        <v>94.435370940276428</v>
      </c>
      <c r="C34" s="24">
        <f>('TANF Cases (2 yr)'!C34/'Poverty (2 yr)'!C34)*100</f>
        <v>89.638612710579551</v>
      </c>
      <c r="D34" s="24">
        <f>('TANF Cases (2 yr)'!D34/'Poverty (2 yr)'!D34)*100</f>
        <v>84.567033267641833</v>
      </c>
      <c r="E34" s="24">
        <f>('TANF Cases (2 yr)'!E34/'Poverty (2 yr)'!E34)*100</f>
        <v>79.60744510574186</v>
      </c>
      <c r="F34" s="24">
        <f>('TANF Cases (2 yr)'!F34/'Poverty (2 yr)'!F34)*100</f>
        <v>75.84982371438555</v>
      </c>
      <c r="G34" s="24">
        <f>('TANF Cases (2 yr)'!G34/'Poverty (2 yr)'!G34)*100</f>
        <v>75.207146291314174</v>
      </c>
      <c r="H34" s="24">
        <f>('TANF Cases (2 yr)'!H34/'Poverty (2 yr)'!H34)*100</f>
        <v>74.256882957071326</v>
      </c>
      <c r="I34" s="24">
        <f>('TANF Cases (2 yr)'!I34/'Poverty (2 yr)'!I34)*100</f>
        <v>77.919599856353656</v>
      </c>
      <c r="J34" s="24">
        <f>('TANF Cases (2 yr)'!J34/'Poverty (2 yr)'!J34)*100</f>
        <v>79.48658885875453</v>
      </c>
      <c r="K34" s="24">
        <f>('TANF Cases (2 yr)'!K34/'Poverty (2 yr)'!K34)*100</f>
        <v>74.112720662194874</v>
      </c>
      <c r="L34" s="24">
        <f>('TANF Cases (2 yr)'!L34/'Poverty (2 yr)'!L34)*100</f>
        <v>77.168091655266764</v>
      </c>
      <c r="M34" s="24">
        <f>('TANF Cases (2 yr)'!M34/'Poverty (2 yr)'!M34)*100</f>
        <v>79.113406618852423</v>
      </c>
      <c r="N34" s="24">
        <f>('TANF Cases (2 yr)'!N34/'Poverty (2 yr)'!N34)*100</f>
        <v>74.161447516551576</v>
      </c>
      <c r="O34" s="24">
        <f>('TANF Cases (2 yr)'!O34/'Poverty (2 yr)'!O34)*100</f>
        <v>76.555715963853359</v>
      </c>
      <c r="P34" s="24">
        <f>('TANF Cases (2 yr)'!P34/'Poverty (2 yr)'!P34)*100</f>
        <v>81.102388197946553</v>
      </c>
      <c r="Q34" s="24">
        <f>('TANF Cases (2 yr)'!Q34/'Poverty (2 yr)'!Q34)*100</f>
        <v>79.935253803491065</v>
      </c>
      <c r="R34" s="24">
        <f>('TANF Cases (2 yr)'!R34/'Poverty (2 yr)'!R34)*100</f>
        <v>80.724851874338029</v>
      </c>
      <c r="S34" s="24">
        <f>('TANF Cases (2 yr)'!S34/'Poverty (2 yr)'!S34)*100</f>
        <v>79.390748302038034</v>
      </c>
      <c r="T34" s="24">
        <f>('TANF Cases (2 yr)'!T34/'Poverty (2 yr)'!T34)*100</f>
        <v>73.993672074334668</v>
      </c>
      <c r="U34" s="24">
        <f>('TANF Cases (2 yr)'!U34/'Poverty (2 yr)'!U34)*100</f>
        <v>70.08603415187514</v>
      </c>
      <c r="V34" s="24">
        <f>('TANF Cases (2 yr)'!V34/'Poverty (2 yr)'!V34)*100</f>
        <v>66.69895165782593</v>
      </c>
      <c r="W34" s="24">
        <f>('TANF Cases (2 yr)'!W34/'Poverty (2 yr)'!W34)*100</f>
        <v>63.287815522048653</v>
      </c>
      <c r="X34" s="24">
        <f>('TANF Cases (2 yr)'!X34/'Poverty (2 yr)'!X34)*100</f>
        <v>55.928050298295993</v>
      </c>
      <c r="Y34" s="24">
        <f>('TANF Cases (2 yr)'!Y34/'Poverty (2 yr)'!Y34)*100</f>
        <v>49.250436893336399</v>
      </c>
      <c r="Z34" s="24">
        <f>('TANF Cases (2 yr)'!Z34/'Poverty (2 yr)'!Z34)*100</f>
        <v>46.629171095663196</v>
      </c>
      <c r="AA34" s="24">
        <f>('TANF Cases (2 yr)'!AA34/'Poverty (2 yr)'!AA34)*100</f>
        <v>45.042742052031407</v>
      </c>
      <c r="AB34" s="24">
        <f>('TANF Cases (2 yr)'!AB34/'Poverty (2 yr)'!AB34)*100</f>
        <v>42.78102476026271</v>
      </c>
      <c r="AC34" s="24">
        <f>('TANF Cases (2 yr)'!AC34/'Poverty (2 yr)'!AC34)*100</f>
        <v>40.536359829257258</v>
      </c>
      <c r="AD34" s="24">
        <f>('TANF Cases (2 yr)'!AD34/'Poverty (2 yr)'!AD34)*100</f>
        <v>36.60308240726021</v>
      </c>
      <c r="AE34" s="24">
        <f>('TANF Cases (2 yr)'!AE34/'Poverty (2 yr)'!AE34)*100</f>
        <v>33.930092831308706</v>
      </c>
      <c r="AF34" s="24">
        <f>('TANF Cases (2 yr)'!AF34/'Poverty (2 yr)'!AF34)*100</f>
        <v>32.987482553721584</v>
      </c>
      <c r="AG34" s="24">
        <f>('TANF Cases (2 yr)'!AG34/'Poverty (2 yr)'!AG34)*100</f>
        <v>33.754880136832476</v>
      </c>
      <c r="AH34" s="24">
        <f>('TANF Cases (2 yr)'!AH34/'Poverty (2 yr)'!AH34)*100</f>
        <v>35.180420230432354</v>
      </c>
      <c r="AI34" s="24">
        <f>('TANF Cases (2 yr)'!AI34/'Poverty (2 yr)'!AI34)*100</f>
        <v>33.499677913785177</v>
      </c>
      <c r="AJ34" s="24">
        <f>('TANF Cases (2 yr)'!AJ34/'Poverty (2 yr)'!AJ34)*100</f>
        <v>34.619238188103182</v>
      </c>
      <c r="AK34" s="24">
        <f>('TANF Cases (2 yr)'!AK34/'Poverty (2 yr)'!AK34)*100</f>
        <v>39.121517574006745</v>
      </c>
      <c r="AL34" s="24">
        <f>('TANF Cases (2 yr)'!AL34/'Poverty (2 yr)'!AL34)*100</f>
        <v>40.381114580875462</v>
      </c>
      <c r="AM34" s="24">
        <f>('TANF Cases (2 yr)'!AM34/'Poverty (2 yr)'!AM34)*100</f>
        <v>42.689119753608765</v>
      </c>
      <c r="AN34" s="24">
        <f>('TANF Cases (2 yr)'!AN34/'Poverty (2 yr)'!AN34)*100</f>
        <v>42.217873862110409</v>
      </c>
      <c r="AO34" s="24">
        <f>('TANF Cases (2 yr)'!AO34/'Poverty (2 yr)'!AO34)*100</f>
        <v>42.270545919287336</v>
      </c>
      <c r="AP34" s="24">
        <v>41.599305860249537</v>
      </c>
      <c r="AQ34" s="24">
        <v>38.761499068901308</v>
      </c>
      <c r="AS34" t="s">
        <v>4</v>
      </c>
      <c r="AT34" s="24">
        <v>38.761499068901308</v>
      </c>
    </row>
    <row r="35" spans="1:46" x14ac:dyDescent="0.2">
      <c r="A35" t="s">
        <v>76</v>
      </c>
      <c r="B35" s="24">
        <f>('TANF Cases (2 yr)'!B35/'Poverty (2 yr)'!B35)*100</f>
        <v>54.914446513737261</v>
      </c>
      <c r="C35" s="24">
        <f>('TANF Cases (2 yr)'!C35/'Poverty (2 yr)'!C35)*100</f>
        <v>54.415666871783195</v>
      </c>
      <c r="D35" s="24">
        <f>('TANF Cases (2 yr)'!D35/'Poverty (2 yr)'!D35)*100</f>
        <v>52.19791853242495</v>
      </c>
      <c r="E35" s="24">
        <f>('TANF Cases (2 yr)'!E35/'Poverty (2 yr)'!E35)*100</f>
        <v>42.118611488990055</v>
      </c>
      <c r="F35" s="24">
        <f>('TANF Cases (2 yr)'!F35/'Poverty (2 yr)'!F35)*100</f>
        <v>39.907080444986462</v>
      </c>
      <c r="G35" s="24">
        <f>('TANF Cases (2 yr)'!G35/'Poverty (2 yr)'!G35)*100</f>
        <v>46.05789909575681</v>
      </c>
      <c r="H35" s="24">
        <f>('TANF Cases (2 yr)'!H35/'Poverty (2 yr)'!H35)*100</f>
        <v>46.941155817202826</v>
      </c>
      <c r="I35" s="24">
        <f>('TANF Cases (2 yr)'!I35/'Poverty (2 yr)'!I35)*100</f>
        <v>46.593254560000766</v>
      </c>
      <c r="J35" s="24">
        <f>('TANF Cases (2 yr)'!J35/'Poverty (2 yr)'!J35)*100</f>
        <v>46.857346475586752</v>
      </c>
      <c r="K35" s="24">
        <f>('TANF Cases (2 yr)'!K35/'Poverty (2 yr)'!K35)*100</f>
        <v>49.541253868783578</v>
      </c>
      <c r="L35" s="24">
        <f>('TANF Cases (2 yr)'!L35/'Poverty (2 yr)'!L35)*100</f>
        <v>60.056810219229007</v>
      </c>
      <c r="M35" s="24">
        <f>('TANF Cases (2 yr)'!M35/'Poverty (2 yr)'!M35)*100</f>
        <v>66.33229332234454</v>
      </c>
      <c r="N35" s="24">
        <f>('TANF Cases (2 yr)'!N35/'Poverty (2 yr)'!N35)*100</f>
        <v>65.370960687077996</v>
      </c>
      <c r="O35" s="24">
        <f>('TANF Cases (2 yr)'!O35/'Poverty (2 yr)'!O35)*100</f>
        <v>64.573455916372353</v>
      </c>
      <c r="P35" s="24">
        <f>('TANF Cases (2 yr)'!P35/'Poverty (2 yr)'!P35)*100</f>
        <v>71.342826833572275</v>
      </c>
      <c r="Q35" s="24">
        <f>('TANF Cases (2 yr)'!Q35/'Poverty (2 yr)'!Q35)*100</f>
        <v>76.63683293402255</v>
      </c>
      <c r="R35" s="24">
        <f>('TANF Cases (2 yr)'!R35/'Poverty (2 yr)'!R35)*100</f>
        <v>72.515772531881566</v>
      </c>
      <c r="S35" s="24">
        <f>('TANF Cases (2 yr)'!S35/'Poverty (2 yr)'!S35)*100</f>
        <v>73.760642865517283</v>
      </c>
      <c r="T35" s="24">
        <f>('TANF Cases (2 yr)'!T35/'Poverty (2 yr)'!T35)*100</f>
        <v>71.058680775376089</v>
      </c>
      <c r="U35" s="24">
        <f>('TANF Cases (2 yr)'!U35/'Poverty (2 yr)'!U35)*100</f>
        <v>51.245102737551797</v>
      </c>
      <c r="V35" s="24">
        <f>('TANF Cases (2 yr)'!V35/'Poverty (2 yr)'!V35)*100</f>
        <v>36.488357921897389</v>
      </c>
      <c r="W35" s="24">
        <f>('TANF Cases (2 yr)'!W35/'Poverty (2 yr)'!W35)*100</f>
        <v>31.565102483672497</v>
      </c>
      <c r="X35" s="24">
        <f>('TANF Cases (2 yr)'!X35/'Poverty (2 yr)'!X35)*100</f>
        <v>27.378574326479672</v>
      </c>
      <c r="Y35" s="24">
        <f>('TANF Cases (2 yr)'!Y35/'Poverty (2 yr)'!Y35)*100</f>
        <v>23.051214481714442</v>
      </c>
      <c r="Z35" s="24">
        <f>('TANF Cases (2 yr)'!Z35/'Poverty (2 yr)'!Z35)*100</f>
        <v>19.184575548770262</v>
      </c>
      <c r="AA35" s="24">
        <f>('TANF Cases (2 yr)'!AA35/'Poverty (2 yr)'!AA35)*100</f>
        <v>18.336071593786812</v>
      </c>
      <c r="AB35" s="24">
        <f>('TANF Cases (2 yr)'!AB35/'Poverty (2 yr)'!AB35)*100</f>
        <v>17.732427720026305</v>
      </c>
      <c r="AC35" s="24">
        <f>('TANF Cases (2 yr)'!AC35/'Poverty (2 yr)'!AC35)*100</f>
        <v>14.286187762321095</v>
      </c>
      <c r="AD35" s="24">
        <f>('TANF Cases (2 yr)'!AD35/'Poverty (2 yr)'!AD35)*100</f>
        <v>12.258952102733179</v>
      </c>
      <c r="AE35" s="24">
        <f>('TANF Cases (2 yr)'!AE35/'Poverty (2 yr)'!AE35)*100</f>
        <v>11.899227718247076</v>
      </c>
      <c r="AF35" s="24">
        <f>('TANF Cases (2 yr)'!AF35/'Poverty (2 yr)'!AF35)*100</f>
        <v>11.232741745863519</v>
      </c>
      <c r="AG35" s="24">
        <f>('TANF Cases (2 yr)'!AG35/'Poverty (2 yr)'!AG35)*100</f>
        <v>9.6284373561920837</v>
      </c>
      <c r="AH35" s="24">
        <f>('TANF Cases (2 yr)'!AH35/'Poverty (2 yr)'!AH35)*100</f>
        <v>9.1142772888826808</v>
      </c>
      <c r="AI35" s="24">
        <f>('TANF Cases (2 yr)'!AI35/'Poverty (2 yr)'!AI35)*100</f>
        <v>9.3108788230739457</v>
      </c>
      <c r="AJ35" s="24">
        <f>('TANF Cases (2 yr)'!AJ35/'Poverty (2 yr)'!AJ35)*100</f>
        <v>8.3374946015979265</v>
      </c>
      <c r="AK35" s="24">
        <f>('TANF Cases (2 yr)'!AK35/'Poverty (2 yr)'!AK35)*100</f>
        <v>7.446880843107258</v>
      </c>
      <c r="AL35" s="24">
        <f>('TANF Cases (2 yr)'!AL35/'Poverty (2 yr)'!AL35)*100</f>
        <v>6.8751697630804287</v>
      </c>
      <c r="AM35" s="24">
        <f>('TANF Cases (2 yr)'!AM35/'Poverty (2 yr)'!AM35)*100</f>
        <v>7.0040138427935217</v>
      </c>
      <c r="AN35" s="24">
        <f>('TANF Cases (2 yr)'!AN35/'Poverty (2 yr)'!AN35)*100</f>
        <v>6.6764693191245339</v>
      </c>
      <c r="AO35" s="24">
        <f>('TANF Cases (2 yr)'!AO35/'Poverty (2 yr)'!AO35)*100</f>
        <v>6.481072146448863</v>
      </c>
      <c r="AP35" s="24">
        <v>6.5441621892119679</v>
      </c>
      <c r="AQ35" s="24">
        <v>5.3981922127611286</v>
      </c>
      <c r="AS35" t="s">
        <v>76</v>
      </c>
      <c r="AT35" s="24">
        <v>5.3981922127611286</v>
      </c>
    </row>
    <row r="36" spans="1:46" x14ac:dyDescent="0.2">
      <c r="A36" t="s">
        <v>78</v>
      </c>
      <c r="B36" s="24">
        <f>('TANF Cases (2 yr)'!B36/'Poverty (2 yr)'!B36)*100</f>
        <v>43.536397942724982</v>
      </c>
      <c r="C36" s="24">
        <f>('TANF Cases (2 yr)'!C36/'Poverty (2 yr)'!C36)*100</f>
        <v>30.279549083679669</v>
      </c>
      <c r="D36" s="24">
        <f>('TANF Cases (2 yr)'!D36/'Poverty (2 yr)'!D36)*100</f>
        <v>29.255910846833721</v>
      </c>
      <c r="E36" s="24">
        <f>('TANF Cases (2 yr)'!E36/'Poverty (2 yr)'!E36)*100</f>
        <v>34.887901434053724</v>
      </c>
      <c r="F36" s="24">
        <f>('TANF Cases (2 yr)'!F36/'Poverty (2 yr)'!F36)*100</f>
        <v>28.773007621748032</v>
      </c>
      <c r="G36" s="24">
        <f>('TANF Cases (2 yr)'!G36/'Poverty (2 yr)'!G36)*100</f>
        <v>25.470081535360979</v>
      </c>
      <c r="H36" s="24">
        <f>('TANF Cases (2 yr)'!H36/'Poverty (2 yr)'!H36)*100</f>
        <v>25.776752912516454</v>
      </c>
      <c r="I36" s="24">
        <f>('TANF Cases (2 yr)'!I36/'Poverty (2 yr)'!I36)*100</f>
        <v>30.988611820145294</v>
      </c>
      <c r="J36" s="24">
        <f>('TANF Cases (2 yr)'!J36/'Poverty (2 yr)'!J36)*100</f>
        <v>40.760810627626405</v>
      </c>
      <c r="K36" s="24">
        <f>('TANF Cases (2 yr)'!K36/'Poverty (2 yr)'!K36)*100</f>
        <v>42.911806072640026</v>
      </c>
      <c r="L36" s="24">
        <f>('TANF Cases (2 yr)'!L36/'Poverty (2 yr)'!L36)*100</f>
        <v>45.606118116767185</v>
      </c>
      <c r="M36" s="24">
        <f>('TANF Cases (2 yr)'!M36/'Poverty (2 yr)'!M36)*100</f>
        <v>47.418466660974985</v>
      </c>
      <c r="N36" s="24">
        <f>('TANF Cases (2 yr)'!N36/'Poverty (2 yr)'!N36)*100</f>
        <v>45.640949358720079</v>
      </c>
      <c r="O36" s="24">
        <f>('TANF Cases (2 yr)'!O36/'Poverty (2 yr)'!O36)*100</f>
        <v>53.098299726589204</v>
      </c>
      <c r="P36" s="24">
        <f>('TANF Cases (2 yr)'!P36/'Poverty (2 yr)'!P36)*100</f>
        <v>62.970295416401875</v>
      </c>
      <c r="Q36" s="24">
        <f>('TANF Cases (2 yr)'!Q36/'Poverty (2 yr)'!Q36)*100</f>
        <v>58.984381361867065</v>
      </c>
      <c r="R36" s="24">
        <f>('TANF Cases (2 yr)'!R36/'Poverty (2 yr)'!R36)*100</f>
        <v>48.414191640908484</v>
      </c>
      <c r="S36" s="24">
        <f>('TANF Cases (2 yr)'!S36/'Poverty (2 yr)'!S36)*100</f>
        <v>48.201707404161397</v>
      </c>
      <c r="T36" s="24">
        <f>('TANF Cases (2 yr)'!T36/'Poverty (2 yr)'!T36)*100</f>
        <v>37.566154686915752</v>
      </c>
      <c r="U36" s="24">
        <f>('TANF Cases (2 yr)'!U36/'Poverty (2 yr)'!U36)*100</f>
        <v>22.535450965606802</v>
      </c>
      <c r="V36" s="24">
        <f>('TANF Cases (2 yr)'!V36/'Poverty (2 yr)'!V36)*100</f>
        <v>18.702550415183865</v>
      </c>
      <c r="W36" s="24">
        <f>('TANF Cases (2 yr)'!W36/'Poverty (2 yr)'!W36)*100</f>
        <v>21.803376826467286</v>
      </c>
      <c r="X36" s="24">
        <f>('TANF Cases (2 yr)'!X36/'Poverty (2 yr)'!X36)*100</f>
        <v>21.068031540610306</v>
      </c>
      <c r="Y36" s="24">
        <f>('TANF Cases (2 yr)'!Y36/'Poverty (2 yr)'!Y36)*100</f>
        <v>22.074770695460348</v>
      </c>
      <c r="Z36" s="24">
        <f>('TANF Cases (2 yr)'!Z36/'Poverty (2 yr)'!Z36)*100</f>
        <v>29.642195944937139</v>
      </c>
      <c r="AA36" s="24">
        <f>('TANF Cases (2 yr)'!AA36/'Poverty (2 yr)'!AA36)*100</f>
        <v>30.163423629657888</v>
      </c>
      <c r="AB36" s="24">
        <f>('TANF Cases (2 yr)'!AB36/'Poverty (2 yr)'!AB36)*100</f>
        <v>27.664539479950474</v>
      </c>
      <c r="AC36" s="24">
        <f>('TANF Cases (2 yr)'!AC36/'Poverty (2 yr)'!AC36)*100</f>
        <v>23.031564705554164</v>
      </c>
      <c r="AD36" s="24">
        <f>('TANF Cases (2 yr)'!AD36/'Poverty (2 yr)'!AD36)*100</f>
        <v>22.803405324104496</v>
      </c>
      <c r="AE36" s="24">
        <f>('TANF Cases (2 yr)'!AE36/'Poverty (2 yr)'!AE36)*100</f>
        <v>22.742903971937565</v>
      </c>
      <c r="AF36" s="24">
        <f>('TANF Cases (2 yr)'!AF36/'Poverty (2 yr)'!AF36)*100</f>
        <v>20.024271844660195</v>
      </c>
      <c r="AG36" s="24">
        <f>('TANF Cases (2 yr)'!AG36/'Poverty (2 yr)'!AG36)*100</f>
        <v>17.787460880763071</v>
      </c>
      <c r="AH36" s="24">
        <f>('TANF Cases (2 yr)'!AH36/'Poverty (2 yr)'!AH36)*100</f>
        <v>16.093420656428787</v>
      </c>
      <c r="AI36" s="24">
        <f>('TANF Cases (2 yr)'!AI36/'Poverty (2 yr)'!AI36)*100</f>
        <v>14.881309749226435</v>
      </c>
      <c r="AJ36" s="24">
        <f>('TANF Cases (2 yr)'!AJ36/'Poverty (2 yr)'!AJ36)*100</f>
        <v>13.008979542391616</v>
      </c>
      <c r="AK36" s="24">
        <f>('TANF Cases (2 yr)'!AK36/'Poverty (2 yr)'!AK36)*100</f>
        <v>12.887472917413035</v>
      </c>
      <c r="AL36" s="24">
        <f>('TANF Cases (2 yr)'!AL36/'Poverty (2 yr)'!AL36)*100</f>
        <v>10.101344881936157</v>
      </c>
      <c r="AM36" s="24">
        <f>('TANF Cases (2 yr)'!AM36/'Poverty (2 yr)'!AM36)*100</f>
        <v>8.1011078761296176</v>
      </c>
      <c r="AN36" s="24">
        <f>('TANF Cases (2 yr)'!AN36/'Poverty (2 yr)'!AN36)*100</f>
        <v>8.8349583156704821</v>
      </c>
      <c r="AO36" s="24">
        <f>('TANF Cases (2 yr)'!AO36/'Poverty (2 yr)'!AO36)*100</f>
        <v>9.8237155955818771</v>
      </c>
      <c r="AP36" s="24">
        <v>12.59383004788952</v>
      </c>
      <c r="AQ36" s="24">
        <v>11.640409323951264</v>
      </c>
      <c r="AS36" t="s">
        <v>78</v>
      </c>
      <c r="AT36" s="24">
        <v>11.640409323951264</v>
      </c>
    </row>
    <row r="37" spans="1:46" x14ac:dyDescent="0.2">
      <c r="A37" t="s">
        <v>80</v>
      </c>
      <c r="B37" s="24">
        <f>('TANF Cases (2 yr)'!B37/'Poverty (2 yr)'!B37)*100</f>
        <v>107.15401149691431</v>
      </c>
      <c r="C37" s="24">
        <f>('TANF Cases (2 yr)'!C37/'Poverty (2 yr)'!C37)*100</f>
        <v>99.910554224853513</v>
      </c>
      <c r="D37" s="24">
        <f>('TANF Cases (2 yr)'!D37/'Poverty (2 yr)'!D37)*100</f>
        <v>90.382268640247815</v>
      </c>
      <c r="E37" s="24">
        <f>('TANF Cases (2 yr)'!E37/'Poverty (2 yr)'!E37)*100</f>
        <v>78.729834454011296</v>
      </c>
      <c r="F37" s="24">
        <f>('TANF Cases (2 yr)'!F37/'Poverty (2 yr)'!F37)*100</f>
        <v>78.677561784837579</v>
      </c>
      <c r="G37" s="24">
        <f>('TANF Cases (2 yr)'!G37/'Poverty (2 yr)'!G37)*100</f>
        <v>86.561707913032322</v>
      </c>
      <c r="H37" s="24">
        <f>('TANF Cases (2 yr)'!H37/'Poverty (2 yr)'!H37)*100</f>
        <v>92.260063980207917</v>
      </c>
      <c r="I37" s="24">
        <f>('TANF Cases (2 yr)'!I37/'Poverty (2 yr)'!I37)*100</f>
        <v>91.152032081396072</v>
      </c>
      <c r="J37" s="24">
        <f>('TANF Cases (2 yr)'!J37/'Poverty (2 yr)'!J37)*100</f>
        <v>88.979556917426351</v>
      </c>
      <c r="K37" s="24">
        <f>('TANF Cases (2 yr)'!K37/'Poverty (2 yr)'!K37)*100</f>
        <v>90.010472967586622</v>
      </c>
      <c r="L37" s="24">
        <f>('TANF Cases (2 yr)'!L37/'Poverty (2 yr)'!L37)*100</f>
        <v>99.231243199501733</v>
      </c>
      <c r="M37" s="24">
        <f>('TANF Cases (2 yr)'!M37/'Poverty (2 yr)'!M37)*100</f>
        <v>110.31367962884417</v>
      </c>
      <c r="N37" s="24">
        <f>('TANF Cases (2 yr)'!N37/'Poverty (2 yr)'!N37)*100</f>
        <v>102.85853679691226</v>
      </c>
      <c r="O37" s="24">
        <f>('TANF Cases (2 yr)'!O37/'Poverty (2 yr)'!O37)*100</f>
        <v>100.14875662440792</v>
      </c>
      <c r="P37" s="24">
        <f>('TANF Cases (2 yr)'!P37/'Poverty (2 yr)'!P37)*100</f>
        <v>94.989342037488271</v>
      </c>
      <c r="Q37" s="24">
        <f>('TANF Cases (2 yr)'!Q37/'Poverty (2 yr)'!Q37)*100</f>
        <v>86.215309493329954</v>
      </c>
      <c r="R37" s="24">
        <f>('TANF Cases (2 yr)'!R37/'Poverty (2 yr)'!R37)*100</f>
        <v>88.615891561650301</v>
      </c>
      <c r="S37" s="24">
        <f>('TANF Cases (2 yr)'!S37/'Poverty (2 yr)'!S37)*100</f>
        <v>89.110050727769362</v>
      </c>
      <c r="T37" s="24">
        <f>('TANF Cases (2 yr)'!T37/'Poverty (2 yr)'!T37)*100</f>
        <v>82.484670415753698</v>
      </c>
      <c r="U37" s="24">
        <f>('TANF Cases (2 yr)'!U37/'Poverty (2 yr)'!U37)*100</f>
        <v>67.745038868856938</v>
      </c>
      <c r="V37" s="24">
        <f>('TANF Cases (2 yr)'!V37/'Poverty (2 yr)'!V37)*100</f>
        <v>48.210951467727767</v>
      </c>
      <c r="W37" s="24">
        <f>('TANF Cases (2 yr)'!W37/'Poverty (2 yr)'!W37)*100</f>
        <v>43.52145613027615</v>
      </c>
      <c r="X37" s="24">
        <f>('TANF Cases (2 yr)'!X37/'Poverty (2 yr)'!X37)*100</f>
        <v>41.158952476419074</v>
      </c>
      <c r="Y37" s="24">
        <f>('TANF Cases (2 yr)'!Y37/'Poverty (2 yr)'!Y37)*100</f>
        <v>40.315911909056055</v>
      </c>
      <c r="Z37" s="24">
        <f>('TANF Cases (2 yr)'!Z37/'Poverty (2 yr)'!Z37)*100</f>
        <v>41.39488701078843</v>
      </c>
      <c r="AA37" s="24">
        <f>('TANF Cases (2 yr)'!AA37/'Poverty (2 yr)'!AA37)*100</f>
        <v>36.711792883294223</v>
      </c>
      <c r="AB37" s="24">
        <f>('TANF Cases (2 yr)'!AB37/'Poverty (2 yr)'!AB37)*100</f>
        <v>34.906938512358785</v>
      </c>
      <c r="AC37" s="24">
        <f>('TANF Cases (2 yr)'!AC37/'Poverty (2 yr)'!AC37)*100</f>
        <v>32.66471653433625</v>
      </c>
      <c r="AD37" s="24">
        <f>('TANF Cases (2 yr)'!AD37/'Poverty (2 yr)'!AD37)*100</f>
        <v>32.263983969815911</v>
      </c>
      <c r="AE37" s="24">
        <f>('TANF Cases (2 yr)'!AE37/'Poverty (2 yr)'!AE37)*100</f>
        <v>30.829780937755068</v>
      </c>
      <c r="AF37" s="24">
        <f>('TANF Cases (2 yr)'!AF37/'Poverty (2 yr)'!AF37)*100</f>
        <v>31.941562758092783</v>
      </c>
      <c r="AG37" s="24">
        <f>('TANF Cases (2 yr)'!AG37/'Poverty (2 yr)'!AG37)*100</f>
        <v>32.817880307725076</v>
      </c>
      <c r="AH37" s="24">
        <f>('TANF Cases (2 yr)'!AH37/'Poverty (2 yr)'!AH37)*100</f>
        <v>31.938434554982454</v>
      </c>
      <c r="AI37" s="24">
        <f>('TANF Cases (2 yr)'!AI37/'Poverty (2 yr)'!AI37)*100</f>
        <v>30.668437454566917</v>
      </c>
      <c r="AJ37" s="24">
        <f>('TANF Cases (2 yr)'!AJ37/'Poverty (2 yr)'!AJ37)*100</f>
        <v>29.240586167100567</v>
      </c>
      <c r="AK37" s="24">
        <f>('TANF Cases (2 yr)'!AK37/'Poverty (2 yr)'!AK37)*100</f>
        <v>25.622705481361141</v>
      </c>
      <c r="AL37" s="24">
        <f>('TANF Cases (2 yr)'!AL37/'Poverty (2 yr)'!AL37)*100</f>
        <v>22.066964440478991</v>
      </c>
      <c r="AM37" s="24">
        <f>('TANF Cases (2 yr)'!AM37/'Poverty (2 yr)'!AM37)*100</f>
        <v>22.443963739646318</v>
      </c>
      <c r="AN37" s="24">
        <f>('TANF Cases (2 yr)'!AN37/'Poverty (2 yr)'!AN37)*100</f>
        <v>23.500401959561671</v>
      </c>
      <c r="AO37" s="24">
        <f>('TANF Cases (2 yr)'!AO37/'Poverty (2 yr)'!AO37)*100</f>
        <v>25.212560854115495</v>
      </c>
      <c r="AP37" s="24">
        <v>25.046290043701475</v>
      </c>
      <c r="AQ37" s="24">
        <v>24.768752986529293</v>
      </c>
      <c r="AS37" t="s">
        <v>80</v>
      </c>
      <c r="AT37" s="24">
        <v>24.768752986529293</v>
      </c>
    </row>
    <row r="38" spans="1:46" x14ac:dyDescent="0.2">
      <c r="A38" t="s">
        <v>82</v>
      </c>
      <c r="B38" s="24">
        <f>('TANF Cases (2 yr)'!B38/'Poverty (2 yr)'!B38)*100</f>
        <v>64.209749387727712</v>
      </c>
      <c r="C38" s="24">
        <f>('TANF Cases (2 yr)'!C38/'Poverty (2 yr)'!C38)*100</f>
        <v>55.499779483930276</v>
      </c>
      <c r="D38" s="24">
        <f>('TANF Cases (2 yr)'!D38/'Poverty (2 yr)'!D38)*100</f>
        <v>50.266503005070199</v>
      </c>
      <c r="E38" s="24">
        <f>('TANF Cases (2 yr)'!E38/'Poverty (2 yr)'!E38)*100</f>
        <v>41.719580877537659</v>
      </c>
      <c r="F38" s="24">
        <f>('TANF Cases (2 yr)'!F38/'Poverty (2 yr)'!F38)*100</f>
        <v>31.826789294479589</v>
      </c>
      <c r="G38" s="24">
        <f>('TANF Cases (2 yr)'!G38/'Poverty (2 yr)'!G38)*100</f>
        <v>30.58748238519744</v>
      </c>
      <c r="H38" s="24">
        <f>('TANF Cases (2 yr)'!H38/'Poverty (2 yr)'!H38)*100</f>
        <v>31.147177471730185</v>
      </c>
      <c r="I38" s="24">
        <f>('TANF Cases (2 yr)'!I38/'Poverty (2 yr)'!I38)*100</f>
        <v>34.678870089459352</v>
      </c>
      <c r="J38" s="24">
        <f>('TANF Cases (2 yr)'!J38/'Poverty (2 yr)'!J38)*100</f>
        <v>36.085612476283032</v>
      </c>
      <c r="K38" s="24">
        <f>('TANF Cases (2 yr)'!K38/'Poverty (2 yr)'!K38)*100</f>
        <v>33.4098974574812</v>
      </c>
      <c r="L38" s="24">
        <f>('TANF Cases (2 yr)'!L38/'Poverty (2 yr)'!L38)*100</f>
        <v>38.584552172776085</v>
      </c>
      <c r="M38" s="24">
        <f>('TANF Cases (2 yr)'!M38/'Poverty (2 yr)'!M38)*100</f>
        <v>47.804712963252221</v>
      </c>
      <c r="N38" s="24">
        <f>('TANF Cases (2 yr)'!N38/'Poverty (2 yr)'!N38)*100</f>
        <v>48.09204301075269</v>
      </c>
      <c r="O38" s="24">
        <f>('TANF Cases (2 yr)'!O38/'Poverty (2 yr)'!O38)*100</f>
        <v>43.690681019044376</v>
      </c>
      <c r="P38" s="24">
        <f>('TANF Cases (2 yr)'!P38/'Poverty (2 yr)'!P38)*100</f>
        <v>39.897833656512582</v>
      </c>
      <c r="Q38" s="24">
        <f>('TANF Cases (2 yr)'!Q38/'Poverty (2 yr)'!Q38)*100</f>
        <v>43.757723209408041</v>
      </c>
      <c r="R38" s="24">
        <f>('TANF Cases (2 yr)'!R38/'Poverty (2 yr)'!R38)*100</f>
        <v>49.296591614653117</v>
      </c>
      <c r="S38" s="24">
        <f>('TANF Cases (2 yr)'!S38/'Poverty (2 yr)'!S38)*100</f>
        <v>40.857270541562976</v>
      </c>
      <c r="T38" s="24">
        <f>('TANF Cases (2 yr)'!T38/'Poverty (2 yr)'!T38)*100</f>
        <v>34.634345586929498</v>
      </c>
      <c r="U38" s="24">
        <f>('TANF Cases (2 yr)'!U38/'Poverty (2 yr)'!U38)*100</f>
        <v>32.30183754783554</v>
      </c>
      <c r="V38" s="24">
        <f>('TANF Cases (2 yr)'!V38/'Poverty (2 yr)'!V38)*100</f>
        <v>29.618708890565188</v>
      </c>
      <c r="W38" s="24">
        <f>('TANF Cases (2 yr)'!W38/'Poverty (2 yr)'!W38)*100</f>
        <v>20.880067029780495</v>
      </c>
      <c r="X38" s="24">
        <f>('TANF Cases (2 yr)'!X38/'Poverty (2 yr)'!X38)*100</f>
        <v>15.66690966155079</v>
      </c>
      <c r="Y38" s="24">
        <f>('TANF Cases (2 yr)'!Y38/'Poverty (2 yr)'!Y38)*100</f>
        <v>16.640246802764931</v>
      </c>
      <c r="Z38" s="24">
        <f>('TANF Cases (2 yr)'!Z38/'Poverty (2 yr)'!Z38)*100</f>
        <v>19.240571666494969</v>
      </c>
      <c r="AA38" s="24">
        <f>('TANF Cases (2 yr)'!AA38/'Poverty (2 yr)'!AA38)*100</f>
        <v>21.282004933389402</v>
      </c>
      <c r="AB38" s="24">
        <f>('TANF Cases (2 yr)'!AB38/'Poverty (2 yr)'!AB38)*100</f>
        <v>15.964017101033768</v>
      </c>
      <c r="AC38" s="24">
        <f>('TANF Cases (2 yr)'!AC38/'Poverty (2 yr)'!AC38)*100</f>
        <v>11.794067965660304</v>
      </c>
      <c r="AD38" s="24">
        <f>('TANF Cases (2 yr)'!AD38/'Poverty (2 yr)'!AD38)*100</f>
        <v>11.734945582592822</v>
      </c>
      <c r="AE38" s="24">
        <f>('TANF Cases (2 yr)'!AE38/'Poverty (2 yr)'!AE38)*100</f>
        <v>11.630351804228136</v>
      </c>
      <c r="AF38" s="24">
        <f>('TANF Cases (2 yr)'!AF38/'Poverty (2 yr)'!AF38)*100</f>
        <v>11.344766421567085</v>
      </c>
      <c r="AG38" s="24">
        <f>('TANF Cases (2 yr)'!AG38/'Poverty (2 yr)'!AG38)*100</f>
        <v>10.341059722903161</v>
      </c>
      <c r="AH38" s="24">
        <f>('TANF Cases (2 yr)'!AH38/'Poverty (2 yr)'!AH38)*100</f>
        <v>9.8941744353794761</v>
      </c>
      <c r="AI38" s="24">
        <f>('TANF Cases (2 yr)'!AI38/'Poverty (2 yr)'!AI38)*100</f>
        <v>8.3244485150219969</v>
      </c>
      <c r="AJ38" s="24">
        <f>('TANF Cases (2 yr)'!AJ38/'Poverty (2 yr)'!AJ38)*100</f>
        <v>7.460591245545098</v>
      </c>
      <c r="AK38" s="24">
        <f>('TANF Cases (2 yr)'!AK38/'Poverty (2 yr)'!AK38)*100</f>
        <v>7.172444993001081</v>
      </c>
      <c r="AL38" s="24">
        <f>('TANF Cases (2 yr)'!AL38/'Poverty (2 yr)'!AL38)*100</f>
        <v>6.9132855816294523</v>
      </c>
      <c r="AM38" s="24">
        <f>('TANF Cases (2 yr)'!AM38/'Poverty (2 yr)'!AM38)*100</f>
        <v>7.985949944374453</v>
      </c>
      <c r="AN38" s="24">
        <f>('TANF Cases (2 yr)'!AN38/'Poverty (2 yr)'!AN38)*100</f>
        <v>8.5785914724848968</v>
      </c>
      <c r="AO38" s="24">
        <f>('TANF Cases (2 yr)'!AO38/'Poverty (2 yr)'!AO38)*100</f>
        <v>8.9324208047460552</v>
      </c>
      <c r="AP38" s="24">
        <v>9.8648029021860797</v>
      </c>
      <c r="AQ38" s="24">
        <v>8.3748146004413417</v>
      </c>
      <c r="AS38" t="s">
        <v>82</v>
      </c>
      <c r="AT38" s="24">
        <v>8.3748146004413417</v>
      </c>
    </row>
    <row r="39" spans="1:46" x14ac:dyDescent="0.2">
      <c r="A39" t="s">
        <v>84</v>
      </c>
      <c r="B39" s="24">
        <f>('TANF Cases (2 yr)'!B39/'Poverty (2 yr)'!B39)*100</f>
        <v>110.79332418838592</v>
      </c>
      <c r="C39" s="24">
        <f>('TANF Cases (2 yr)'!C39/'Poverty (2 yr)'!C39)*100</f>
        <v>78.755309841960482</v>
      </c>
      <c r="D39" s="24">
        <f>('TANF Cases (2 yr)'!D39/'Poverty (2 yr)'!D39)*100</f>
        <v>56.348916770634716</v>
      </c>
      <c r="E39" s="24">
        <f>('TANF Cases (2 yr)'!E39/'Poverty (2 yr)'!E39)*100</f>
        <v>46.901165497607181</v>
      </c>
      <c r="F39" s="24">
        <f>('TANF Cases (2 yr)'!F39/'Poverty (2 yr)'!F39)*100</f>
        <v>34.810229577147432</v>
      </c>
      <c r="G39" s="24">
        <f>('TANF Cases (2 yr)'!G39/'Poverty (2 yr)'!G39)*100</f>
        <v>35.502419602899195</v>
      </c>
      <c r="H39" s="24">
        <f>('TANF Cases (2 yr)'!H39/'Poverty (2 yr)'!H39)*100</f>
        <v>48.72622679665217</v>
      </c>
      <c r="I39" s="24">
        <f>('TANF Cases (2 yr)'!I39/'Poverty (2 yr)'!I39)*100</f>
        <v>54.092761082008401</v>
      </c>
      <c r="J39" s="24">
        <f>('TANF Cases (2 yr)'!J39/'Poverty (2 yr)'!J39)*100</f>
        <v>56.375811852031141</v>
      </c>
      <c r="K39" s="24">
        <f>('TANF Cases (2 yr)'!K39/'Poverty (2 yr)'!K39)*100</f>
        <v>62.853256144585714</v>
      </c>
      <c r="L39" s="24">
        <f>('TANF Cases (2 yr)'!L39/'Poverty (2 yr)'!L39)*100</f>
        <v>55.829834712201666</v>
      </c>
      <c r="M39" s="24">
        <f>('TANF Cases (2 yr)'!M39/'Poverty (2 yr)'!M39)*100</f>
        <v>57.157178332984394</v>
      </c>
      <c r="N39" s="24">
        <f>('TANF Cases (2 yr)'!N39/'Poverty (2 yr)'!N39)*100</f>
        <v>63.56534980070866</v>
      </c>
      <c r="O39" s="24">
        <f>('TANF Cases (2 yr)'!O39/'Poverty (2 yr)'!O39)*100</f>
        <v>62.683933322473806</v>
      </c>
      <c r="P39" s="24">
        <f>('TANF Cases (2 yr)'!P39/'Poverty (2 yr)'!P39)*100</f>
        <v>68.551171159453276</v>
      </c>
      <c r="Q39" s="24">
        <f>('TANF Cases (2 yr)'!Q39/'Poverty (2 yr)'!Q39)*100</f>
        <v>66.005096521070399</v>
      </c>
      <c r="R39" s="24">
        <f>('TANF Cases (2 yr)'!R39/'Poverty (2 yr)'!R39)*100</f>
        <v>59.736523092579844</v>
      </c>
      <c r="S39" s="24">
        <f>('TANF Cases (2 yr)'!S39/'Poverty (2 yr)'!S39)*100</f>
        <v>50.116560636805005</v>
      </c>
      <c r="T39" s="24">
        <f>('TANF Cases (2 yr)'!T39/'Poverty (2 yr)'!T39)*100</f>
        <v>36.458212627890966</v>
      </c>
      <c r="U39" s="24">
        <f>('TANF Cases (2 yr)'!U39/'Poverty (2 yr)'!U39)*100</f>
        <v>23.945015094838887</v>
      </c>
      <c r="V39" s="24">
        <f>('TANF Cases (2 yr)'!V39/'Poverty (2 yr)'!V39)*100</f>
        <v>21.207188095677303</v>
      </c>
      <c r="W39" s="24">
        <f>('TANF Cases (2 yr)'!W39/'Poverty (2 yr)'!W39)*100</f>
        <v>25.606006521452951</v>
      </c>
      <c r="X39" s="24">
        <f>('TANF Cases (2 yr)'!X39/'Poverty (2 yr)'!X39)*100</f>
        <v>27.471777567452637</v>
      </c>
      <c r="Y39" s="24">
        <f>('TANF Cases (2 yr)'!Y39/'Poverty (2 yr)'!Y39)*100</f>
        <v>30.176593847139603</v>
      </c>
      <c r="Z39" s="24">
        <f>('TANF Cases (2 yr)'!Z39/'Poverty (2 yr)'!Z39)*100</f>
        <v>27.873243803215221</v>
      </c>
      <c r="AA39" s="24">
        <f>('TANF Cases (2 yr)'!AA39/'Poverty (2 yr)'!AA39)*100</f>
        <v>25.330882270117076</v>
      </c>
      <c r="AB39" s="24">
        <f>('TANF Cases (2 yr)'!AB39/'Poverty (2 yr)'!AB39)*100</f>
        <v>26.800243742647211</v>
      </c>
      <c r="AC39" s="24">
        <f>('TANF Cases (2 yr)'!AC39/'Poverty (2 yr)'!AC39)*100</f>
        <v>25.744117081743045</v>
      </c>
      <c r="AD39" s="24">
        <f>('TANF Cases (2 yr)'!AD39/'Poverty (2 yr)'!AD39)*100</f>
        <v>27.910404558230944</v>
      </c>
      <c r="AE39" s="24">
        <f>('TANF Cases (2 yr)'!AE39/'Poverty (2 yr)'!AE39)*100</f>
        <v>32.805673200863787</v>
      </c>
      <c r="AF39" s="24">
        <f>('TANF Cases (2 yr)'!AF39/'Poverty (2 yr)'!AF39)*100</f>
        <v>35.065831012771262</v>
      </c>
      <c r="AG39" s="24">
        <f>('TANF Cases (2 yr)'!AG39/'Poverty (2 yr)'!AG39)*100</f>
        <v>36.274117557402477</v>
      </c>
      <c r="AH39" s="24">
        <f>('TANF Cases (2 yr)'!AH39/'Poverty (2 yr)'!AH39)*100</f>
        <v>38.151881932812941</v>
      </c>
      <c r="AI39" s="24">
        <f>('TANF Cases (2 yr)'!AI39/'Poverty (2 yr)'!AI39)*100</f>
        <v>47.582268571588337</v>
      </c>
      <c r="AJ39" s="24">
        <f>('TANF Cases (2 yr)'!AJ39/'Poverty (2 yr)'!AJ39)*100</f>
        <v>54.837086129796631</v>
      </c>
      <c r="AK39" s="24">
        <f>('TANF Cases (2 yr)'!AK39/'Poverty (2 yr)'!AK39)*100</f>
        <v>47.19165434060114</v>
      </c>
      <c r="AL39" s="24">
        <f>('TANF Cases (2 yr)'!AL39/'Poverty (2 yr)'!AL39)*100</f>
        <v>43.111434842014553</v>
      </c>
      <c r="AM39" s="24">
        <f>('TANF Cases (2 yr)'!AM39/'Poverty (2 yr)'!AM39)*100</f>
        <v>37.045657625457586</v>
      </c>
      <c r="AN39" s="24">
        <f>('TANF Cases (2 yr)'!AN39/'Poverty (2 yr)'!AN39)*100</f>
        <v>35.340681514746933</v>
      </c>
      <c r="AO39" s="24">
        <f>('TANF Cases (2 yr)'!AO39/'Poverty (2 yr)'!AO39)*100</f>
        <v>40.163038807655951</v>
      </c>
      <c r="AP39" s="24">
        <v>47.886995519109462</v>
      </c>
      <c r="AQ39" s="24">
        <v>48.58773881838777</v>
      </c>
      <c r="AS39" t="s">
        <v>84</v>
      </c>
      <c r="AT39" s="24">
        <v>48.58773881838777</v>
      </c>
    </row>
    <row r="40" spans="1:46" x14ac:dyDescent="0.2">
      <c r="A40" t="s">
        <v>86</v>
      </c>
      <c r="B40" s="24">
        <f>('TANF Cases (2 yr)'!B40/'Poverty (2 yr)'!B40)*100</f>
        <v>119.8953260295758</v>
      </c>
      <c r="C40" s="24">
        <f>('TANF Cases (2 yr)'!C40/'Poverty (2 yr)'!C40)*100</f>
        <v>120.91692095678708</v>
      </c>
      <c r="D40" s="24">
        <f>('TANF Cases (2 yr)'!D40/'Poverty (2 yr)'!D40)*100</f>
        <v>102.42219576831384</v>
      </c>
      <c r="E40" s="24">
        <f>('TANF Cases (2 yr)'!E40/'Poverty (2 yr)'!E40)*100</f>
        <v>82.432836075367064</v>
      </c>
      <c r="F40" s="24">
        <f>('TANF Cases (2 yr)'!F40/'Poverty (2 yr)'!F40)*100</f>
        <v>64.834105097836797</v>
      </c>
      <c r="G40" s="24">
        <f>('TANF Cases (2 yr)'!G40/'Poverty (2 yr)'!G40)*100</f>
        <v>55.51626661256941</v>
      </c>
      <c r="H40" s="24">
        <f>('TANF Cases (2 yr)'!H40/'Poverty (2 yr)'!H40)*100</f>
        <v>66.674811346820817</v>
      </c>
      <c r="I40" s="24">
        <f>('TANF Cases (2 yr)'!I40/'Poverty (2 yr)'!I40)*100</f>
        <v>91.989717100525965</v>
      </c>
      <c r="J40" s="24">
        <f>('TANF Cases (2 yr)'!J40/'Poverty (2 yr)'!J40)*100</f>
        <v>90.736909940389893</v>
      </c>
      <c r="K40" s="24">
        <f>('TANF Cases (2 yr)'!K40/'Poverty (2 yr)'!K40)*100</f>
        <v>85.146333291058568</v>
      </c>
      <c r="L40" s="24">
        <f>('TANF Cases (2 yr)'!L40/'Poverty (2 yr)'!L40)*100</f>
        <v>77.220863091715003</v>
      </c>
      <c r="M40" s="24">
        <f>('TANF Cases (2 yr)'!M40/'Poverty (2 yr)'!M40)*100</f>
        <v>73.102203925465233</v>
      </c>
      <c r="N40" s="24">
        <f>('TANF Cases (2 yr)'!N40/'Poverty (2 yr)'!N40)*100</f>
        <v>79.942184556634359</v>
      </c>
      <c r="O40" s="24">
        <f>('TANF Cases (2 yr)'!O40/'Poverty (2 yr)'!O40)*100</f>
        <v>85.626706091530863</v>
      </c>
      <c r="P40" s="24">
        <f>('TANF Cases (2 yr)'!P40/'Poverty (2 yr)'!P40)*100</f>
        <v>78.182987141444116</v>
      </c>
      <c r="Q40" s="24">
        <f>('TANF Cases (2 yr)'!Q40/'Poverty (2 yr)'!Q40)*100</f>
        <v>77.321912133495701</v>
      </c>
      <c r="R40" s="24">
        <f>('TANF Cases (2 yr)'!R40/'Poverty (2 yr)'!R40)*100</f>
        <v>85.397386187691339</v>
      </c>
      <c r="S40" s="24">
        <f>('TANF Cases (2 yr)'!S40/'Poverty (2 yr)'!S40)*100</f>
        <v>87.098246167955935</v>
      </c>
      <c r="T40" s="24">
        <f>('TANF Cases (2 yr)'!T40/'Poverty (2 yr)'!T40)*100</f>
        <v>79.330103168383303</v>
      </c>
      <c r="U40" s="24">
        <f>('TANF Cases (2 yr)'!U40/'Poverty (2 yr)'!U40)*100</f>
        <v>65.123204945206922</v>
      </c>
      <c r="V40" s="24">
        <f>('TANF Cases (2 yr)'!V40/'Poverty (2 yr)'!V40)*100</f>
        <v>58.63674683157145</v>
      </c>
      <c r="W40" s="24">
        <f>('TANF Cases (2 yr)'!W40/'Poverty (2 yr)'!W40)*100</f>
        <v>58.707777590711544</v>
      </c>
      <c r="X40" s="24">
        <f>('TANF Cases (2 yr)'!X40/'Poverty (2 yr)'!X40)*100</f>
        <v>51.978559057562535</v>
      </c>
      <c r="Y40" s="24">
        <f>('TANF Cases (2 yr)'!Y40/'Poverty (2 yr)'!Y40)*100</f>
        <v>45.245592965502468</v>
      </c>
      <c r="Z40" s="24">
        <f>('TANF Cases (2 yr)'!Z40/'Poverty (2 yr)'!Z40)*100</f>
        <v>40.282268880014307</v>
      </c>
      <c r="AA40" s="24">
        <f>('TANF Cases (2 yr)'!AA40/'Poverty (2 yr)'!AA40)*100</f>
        <v>38.549418081892107</v>
      </c>
      <c r="AB40" s="24">
        <f>('TANF Cases (2 yr)'!AB40/'Poverty (2 yr)'!AB40)*100</f>
        <v>43.087836634620594</v>
      </c>
      <c r="AC40" s="24">
        <f>('TANF Cases (2 yr)'!AC40/'Poverty (2 yr)'!AC40)*100</f>
        <v>45.455951548481153</v>
      </c>
      <c r="AD40" s="24">
        <f>('TANF Cases (2 yr)'!AD40/'Poverty (2 yr)'!AD40)*100</f>
        <v>42.036161398868835</v>
      </c>
      <c r="AE40" s="24">
        <f>('TANF Cases (2 yr)'!AE40/'Poverty (2 yr)'!AE40)*100</f>
        <v>40.00101204127516</v>
      </c>
      <c r="AF40" s="24">
        <f>('TANF Cases (2 yr)'!AF40/'Poverty (2 yr)'!AF40)*100</f>
        <v>40.84410527167536</v>
      </c>
      <c r="AG40" s="24">
        <f>('TANF Cases (2 yr)'!AG40/'Poverty (2 yr)'!AG40)*100</f>
        <v>39.150377368735406</v>
      </c>
      <c r="AH40" s="24">
        <f>('TANF Cases (2 yr)'!AH40/'Poverty (2 yr)'!AH40)*100</f>
        <v>36.122566956478025</v>
      </c>
      <c r="AI40" s="24">
        <f>('TANF Cases (2 yr)'!AI40/'Poverty (2 yr)'!AI40)*100</f>
        <v>33.045533393130846</v>
      </c>
      <c r="AJ40" s="24">
        <f>('TANF Cases (2 yr)'!AJ40/'Poverty (2 yr)'!AJ40)*100</f>
        <v>32.00866068604963</v>
      </c>
      <c r="AK40" s="24">
        <f>('TANF Cases (2 yr)'!AK40/'Poverty (2 yr)'!AK40)*100</f>
        <v>31.348993510110283</v>
      </c>
      <c r="AL40" s="24">
        <f>('TANF Cases (2 yr)'!AL40/'Poverty (2 yr)'!AL40)*100</f>
        <v>29.39777170981661</v>
      </c>
      <c r="AM40" s="24">
        <f>('TANF Cases (2 yr)'!AM40/'Poverty (2 yr)'!AM40)*100</f>
        <v>30.15835958150651</v>
      </c>
      <c r="AN40" s="24">
        <f>('TANF Cases (2 yr)'!AN40/'Poverty (2 yr)'!AN40)*100</f>
        <v>28.46845464787452</v>
      </c>
      <c r="AO40" s="24">
        <f>('TANF Cases (2 yr)'!AO40/'Poverty (2 yr)'!AO40)*100</f>
        <v>24.630869087662774</v>
      </c>
      <c r="AP40" s="24">
        <v>26.495827393006007</v>
      </c>
      <c r="AQ40" s="24">
        <v>25.22031861631508</v>
      </c>
      <c r="AS40" t="s">
        <v>86</v>
      </c>
      <c r="AT40" s="24">
        <v>25.22031861631508</v>
      </c>
    </row>
    <row r="41" spans="1:46" x14ac:dyDescent="0.2">
      <c r="A41" t="s">
        <v>91</v>
      </c>
      <c r="B41" s="24">
        <f>('TANF Cases (2 yr)'!B41/'Poverty (2 yr)'!B41)*100</f>
        <v>122.51533705719469</v>
      </c>
      <c r="C41" s="24">
        <f>('TANF Cases (2 yr)'!C41/'Poverty (2 yr)'!C41)*100</f>
        <v>105.35705464497069</v>
      </c>
      <c r="D41" s="24">
        <f>('TANF Cases (2 yr)'!D41/'Poverty (2 yr)'!D41)*100</f>
        <v>87.449892793884587</v>
      </c>
      <c r="E41" s="24">
        <f>('TANF Cases (2 yr)'!E41/'Poverty (2 yr)'!E41)*100</f>
        <v>75.967079505162275</v>
      </c>
      <c r="F41" s="24">
        <f>('TANF Cases (2 yr)'!F41/'Poverty (2 yr)'!F41)*100</f>
        <v>63.539697389022074</v>
      </c>
      <c r="G41" s="24">
        <f>('TANF Cases (2 yr)'!G41/'Poverty (2 yr)'!G41)*100</f>
        <v>63.582603525788763</v>
      </c>
      <c r="H41" s="24">
        <f>('TANF Cases (2 yr)'!H41/'Poverty (2 yr)'!H41)*100</f>
        <v>78.146704611069879</v>
      </c>
      <c r="I41" s="24">
        <f>('TANF Cases (2 yr)'!I41/'Poverty (2 yr)'!I41)*100</f>
        <v>94.036593518955485</v>
      </c>
      <c r="J41" s="24">
        <f>('TANF Cases (2 yr)'!J41/'Poverty (2 yr)'!J41)*100</f>
        <v>91.460610792989755</v>
      </c>
      <c r="K41" s="24">
        <f>('TANF Cases (2 yr)'!K41/'Poverty (2 yr)'!K41)*100</f>
        <v>87.058043117744603</v>
      </c>
      <c r="L41" s="24">
        <f>('TANF Cases (2 yr)'!L41/'Poverty (2 yr)'!L41)*100</f>
        <v>103.58450222374273</v>
      </c>
      <c r="M41" s="24">
        <f>('TANF Cases (2 yr)'!M41/'Poverty (2 yr)'!M41)*100</f>
        <v>130.97075929350595</v>
      </c>
      <c r="N41" s="24">
        <f>('TANF Cases (2 yr)'!N41/'Poverty (2 yr)'!N41)*100</f>
        <v>120.16066961708678</v>
      </c>
      <c r="O41" s="24">
        <f>('TANF Cases (2 yr)'!O41/'Poverty (2 yr)'!O41)*100</f>
        <v>94.658620375847477</v>
      </c>
      <c r="P41" s="24">
        <f>('TANF Cases (2 yr)'!P41/'Poverty (2 yr)'!P41)*100</f>
        <v>92.68281513108299</v>
      </c>
      <c r="Q41" s="24">
        <f>('TANF Cases (2 yr)'!Q41/'Poverty (2 yr)'!Q41)*100</f>
        <v>114.57231825114387</v>
      </c>
      <c r="R41" s="24">
        <f>('TANF Cases (2 yr)'!R41/'Poverty (2 yr)'!R41)*100</f>
        <v>112.37942797607046</v>
      </c>
      <c r="S41" s="24">
        <f>('TANF Cases (2 yr)'!S41/'Poverty (2 yr)'!S41)*100</f>
        <v>113.15054246758855</v>
      </c>
      <c r="T41" s="24">
        <f>('TANF Cases (2 yr)'!T41/'Poverty (2 yr)'!T41)*100</f>
        <v>107.88284693216985</v>
      </c>
      <c r="U41" s="24">
        <f>('TANF Cases (2 yr)'!U41/'Poverty (2 yr)'!U41)*100</f>
        <v>97.441197973126279</v>
      </c>
      <c r="V41" s="24">
        <f>('TANF Cases (2 yr)'!V41/'Poverty (2 yr)'!V41)*100</f>
        <v>105.23232611174458</v>
      </c>
      <c r="W41" s="24">
        <f>('TANF Cases (2 yr)'!W41/'Poverty (2 yr)'!W41)*100</f>
        <v>105.08741781231321</v>
      </c>
      <c r="X41" s="24">
        <f>('TANF Cases (2 yr)'!X41/'Poverty (2 yr)'!X41)*100</f>
        <v>114.99151677729249</v>
      </c>
      <c r="Y41" s="24">
        <f>('TANF Cases (2 yr)'!Y41/'Poverty (2 yr)'!Y41)*100</f>
        <v>106.16700843782567</v>
      </c>
      <c r="Z41" s="24">
        <f>('TANF Cases (2 yr)'!Z41/'Poverty (2 yr)'!Z41)*100</f>
        <v>80.895219946858475</v>
      </c>
      <c r="AA41" s="24">
        <f>('TANF Cases (2 yr)'!AA41/'Poverty (2 yr)'!AA41)*100</f>
        <v>65.770939471130518</v>
      </c>
      <c r="AB41" s="24">
        <f>('TANF Cases (2 yr)'!AB41/'Poverty (2 yr)'!AB41)*100</f>
        <v>60.126977441831265</v>
      </c>
      <c r="AC41" s="24">
        <f>('TANF Cases (2 yr)'!AC41/'Poverty (2 yr)'!AC41)*100</f>
        <v>64.034002499808679</v>
      </c>
      <c r="AD41" s="24">
        <f>('TANF Cases (2 yr)'!AD41/'Poverty (2 yr)'!AD41)*100</f>
        <v>67.121574388815262</v>
      </c>
      <c r="AE41" s="24">
        <f>('TANF Cases (2 yr)'!AE41/'Poverty (2 yr)'!AE41)*100</f>
        <v>52.583492405331768</v>
      </c>
      <c r="AF41" s="24">
        <f>('TANF Cases (2 yr)'!AF41/'Poverty (2 yr)'!AF41)*100</f>
        <v>39.288791156873785</v>
      </c>
      <c r="AG41" s="24">
        <f>('TANF Cases (2 yr)'!AG41/'Poverty (2 yr)'!AG41)*100</f>
        <v>32.610375390671024</v>
      </c>
      <c r="AH41" s="24">
        <f>('TANF Cases (2 yr)'!AH41/'Poverty (2 yr)'!AH41)*100</f>
        <v>28.762161368783023</v>
      </c>
      <c r="AI41" s="24">
        <f>('TANF Cases (2 yr)'!AI41/'Poverty (2 yr)'!AI41)*100</f>
        <v>27.667013284665337</v>
      </c>
      <c r="AJ41" s="24">
        <f>('TANF Cases (2 yr)'!AJ41/'Poverty (2 yr)'!AJ41)*100</f>
        <v>28.057838831963366</v>
      </c>
      <c r="AK41" s="24">
        <f>('TANF Cases (2 yr)'!AK41/'Poverty (2 yr)'!AK41)*100</f>
        <v>29.540149393090569</v>
      </c>
      <c r="AL41" s="24">
        <f>('TANF Cases (2 yr)'!AL41/'Poverty (2 yr)'!AL41)*100</f>
        <v>34.159583714288942</v>
      </c>
      <c r="AM41" s="24">
        <f>('TANF Cases (2 yr)'!AM41/'Poverty (2 yr)'!AM41)*100</f>
        <v>34.781202133840388</v>
      </c>
      <c r="AN41" s="24">
        <f>('TANF Cases (2 yr)'!AN41/'Poverty (2 yr)'!AN41)*100</f>
        <v>29.198779434366546</v>
      </c>
      <c r="AO41" s="24">
        <f>('TANF Cases (2 yr)'!AO41/'Poverty (2 yr)'!AO41)*100</f>
        <v>34.615663476495556</v>
      </c>
      <c r="AP41" s="24">
        <v>34.575237042391258</v>
      </c>
      <c r="AQ41" s="24">
        <v>26.051284903771275</v>
      </c>
      <c r="AS41" t="s">
        <v>91</v>
      </c>
      <c r="AT41" s="24">
        <v>26.051284903771275</v>
      </c>
    </row>
    <row r="42" spans="1:46" x14ac:dyDescent="0.2">
      <c r="A42" t="s">
        <v>92</v>
      </c>
      <c r="B42" s="24">
        <f>('TANF Cases (2 yr)'!B42/'Poverty (2 yr)'!B42)*100</f>
        <v>64.126599511637636</v>
      </c>
      <c r="C42" s="24">
        <f>('TANF Cases (2 yr)'!C42/'Poverty (2 yr)'!C42)*100</f>
        <v>62.993188213504212</v>
      </c>
      <c r="D42" s="24">
        <f>('TANF Cases (2 yr)'!D42/'Poverty (2 yr)'!D42)*100</f>
        <v>55.9335533564145</v>
      </c>
      <c r="E42" s="24">
        <f>('TANF Cases (2 yr)'!E42/'Poverty (2 yr)'!E42)*100</f>
        <v>44.492880782908394</v>
      </c>
      <c r="F42" s="24">
        <f>('TANF Cases (2 yr)'!F42/'Poverty (2 yr)'!F42)*100</f>
        <v>42.395828014093858</v>
      </c>
      <c r="G42" s="24">
        <f>('TANF Cases (2 yr)'!G42/'Poverty (2 yr)'!G42)*100</f>
        <v>44.184757100184328</v>
      </c>
      <c r="H42" s="24">
        <f>('TANF Cases (2 yr)'!H42/'Poverty (2 yr)'!H42)*100</f>
        <v>50.541553518895697</v>
      </c>
      <c r="I42" s="24">
        <f>('TANF Cases (2 yr)'!I42/'Poverty (2 yr)'!I42)*100</f>
        <v>53.081119875272705</v>
      </c>
      <c r="J42" s="24">
        <f>('TANF Cases (2 yr)'!J42/'Poverty (2 yr)'!J42)*100</f>
        <v>52.091933977547797</v>
      </c>
      <c r="K42" s="24">
        <f>('TANF Cases (2 yr)'!K42/'Poverty (2 yr)'!K42)*100</f>
        <v>48.020982967371225</v>
      </c>
      <c r="L42" s="24">
        <f>('TANF Cases (2 yr)'!L42/'Poverty (2 yr)'!L42)*100</f>
        <v>38.725810532524349</v>
      </c>
      <c r="M42" s="24">
        <f>('TANF Cases (2 yr)'!M42/'Poverty (2 yr)'!M42)*100</f>
        <v>41.617014278319388</v>
      </c>
      <c r="N42" s="24">
        <f>('TANF Cases (2 yr)'!N42/'Poverty (2 yr)'!N42)*100</f>
        <v>46.335242889015831</v>
      </c>
      <c r="O42" s="24">
        <f>('TANF Cases (2 yr)'!O42/'Poverty (2 yr)'!O42)*100</f>
        <v>39.726896874192505</v>
      </c>
      <c r="P42" s="24">
        <f>('TANF Cases (2 yr)'!P42/'Poverty (2 yr)'!P42)*100</f>
        <v>39.546398703272111</v>
      </c>
      <c r="Q42" s="24">
        <f>('TANF Cases (2 yr)'!Q42/'Poverty (2 yr)'!Q42)*100</f>
        <v>48.563629544223261</v>
      </c>
      <c r="R42" s="24">
        <f>('TANF Cases (2 yr)'!R42/'Poverty (2 yr)'!R42)*100</f>
        <v>42.000152406477206</v>
      </c>
      <c r="S42" s="24">
        <f>('TANF Cases (2 yr)'!S42/'Poverty (2 yr)'!S42)*100</f>
        <v>40.393263221469461</v>
      </c>
      <c r="T42" s="24">
        <f>('TANF Cases (2 yr)'!T42/'Poverty (2 yr)'!T42)*100</f>
        <v>44.332764854221502</v>
      </c>
      <c r="U42" s="24">
        <f>('TANF Cases (2 yr)'!U42/'Poverty (2 yr)'!U42)*100</f>
        <v>32.982149057990327</v>
      </c>
      <c r="V42" s="24">
        <f>('TANF Cases (2 yr)'!V42/'Poverty (2 yr)'!V42)*100</f>
        <v>27.762266059686389</v>
      </c>
      <c r="W42" s="24">
        <f>('TANF Cases (2 yr)'!W42/'Poverty (2 yr)'!W42)*100</f>
        <v>24.643414476453614</v>
      </c>
      <c r="X42" s="24">
        <f>('TANF Cases (2 yr)'!X42/'Poverty (2 yr)'!X42)*100</f>
        <v>22.776677512142221</v>
      </c>
      <c r="Y42" s="24">
        <f>('TANF Cases (2 yr)'!Y42/'Poverty (2 yr)'!Y42)*100</f>
        <v>22.820287978873679</v>
      </c>
      <c r="Z42" s="24">
        <f>('TANF Cases (2 yr)'!Z42/'Poverty (2 yr)'!Z42)*100</f>
        <v>23.651111686813174</v>
      </c>
      <c r="AA42" s="24">
        <f>('TANF Cases (2 yr)'!AA42/'Poverty (2 yr)'!AA42)*100</f>
        <v>21.578632100417689</v>
      </c>
      <c r="AB42" s="24">
        <f>('TANF Cases (2 yr)'!AB42/'Poverty (2 yr)'!AB42)*100</f>
        <v>19.916313255288696</v>
      </c>
      <c r="AC42" s="24">
        <f>('TANF Cases (2 yr)'!AC42/'Poverty (2 yr)'!AC42)*100</f>
        <v>20.912939161233947</v>
      </c>
      <c r="AD42" s="24">
        <f>('TANF Cases (2 yr)'!AD42/'Poverty (2 yr)'!AD42)*100</f>
        <v>19.353261758987596</v>
      </c>
      <c r="AE42" s="24">
        <f>('TANF Cases (2 yr)'!AE42/'Poverty (2 yr)'!AE42)*100</f>
        <v>17.629668908218282</v>
      </c>
      <c r="AF42" s="24">
        <f>('TANF Cases (2 yr)'!AF42/'Poverty (2 yr)'!AF42)*100</f>
        <v>18.99034425965883</v>
      </c>
      <c r="AG42" s="24">
        <f>('TANF Cases (2 yr)'!AG42/'Poverty (2 yr)'!AG42)*100</f>
        <v>17.244923374560326</v>
      </c>
      <c r="AH42" s="24">
        <f>('TANF Cases (2 yr)'!AH42/'Poverty (2 yr)'!AH42)*100</f>
        <v>14.652142513240252</v>
      </c>
      <c r="AI42" s="24">
        <f>('TANF Cases (2 yr)'!AI42/'Poverty (2 yr)'!AI42)*100</f>
        <v>13.357326409234174</v>
      </c>
      <c r="AJ42" s="24">
        <f>('TANF Cases (2 yr)'!AJ42/'Poverty (2 yr)'!AJ42)*100</f>
        <v>13.352021656727944</v>
      </c>
      <c r="AK42" s="24">
        <f>('TANF Cases (2 yr)'!AK42/'Poverty (2 yr)'!AK42)*100</f>
        <v>12.417892106539886</v>
      </c>
      <c r="AL42" s="24">
        <f>('TANF Cases (2 yr)'!AL42/'Poverty (2 yr)'!AL42)*100</f>
        <v>11.394384547935731</v>
      </c>
      <c r="AM42" s="24">
        <f>('TANF Cases (2 yr)'!AM42/'Poverty (2 yr)'!AM42)*100</f>
        <v>11.487071528220898</v>
      </c>
      <c r="AN42" s="24">
        <f>('TANF Cases (2 yr)'!AN42/'Poverty (2 yr)'!AN42)*100</f>
        <v>9.8801046020219943</v>
      </c>
      <c r="AO42" s="24">
        <f>('TANF Cases (2 yr)'!AO42/'Poverty (2 yr)'!AO42)*100</f>
        <v>9.9759919774961965</v>
      </c>
      <c r="AP42" s="24">
        <v>9.6507978686451867</v>
      </c>
      <c r="AQ42" s="24">
        <v>8.6461815892835929</v>
      </c>
      <c r="AS42" t="s">
        <v>92</v>
      </c>
      <c r="AT42" s="24">
        <v>8.6461815892835929</v>
      </c>
    </row>
    <row r="43" spans="1:46" x14ac:dyDescent="0.2">
      <c r="A43" t="s">
        <v>94</v>
      </c>
      <c r="B43" s="24">
        <f>('TANF Cases (2 yr)'!B43/'Poverty (2 yr)'!B43)*100</f>
        <v>54.700186219739287</v>
      </c>
      <c r="C43" s="24">
        <f>('TANF Cases (2 yr)'!C43/'Poverty (2 yr)'!C43)*100</f>
        <v>37.202931219343348</v>
      </c>
      <c r="D43" s="24">
        <f>('TANF Cases (2 yr)'!D43/'Poverty (2 yr)'!D43)*100</f>
        <v>30.83693513825812</v>
      </c>
      <c r="E43" s="24">
        <f>('TANF Cases (2 yr)'!E43/'Poverty (2 yr)'!E43)*100</f>
        <v>31.150437700370432</v>
      </c>
      <c r="F43" s="24">
        <f>('TANF Cases (2 yr)'!F43/'Poverty (2 yr)'!F43)*100</f>
        <v>29.798572714955355</v>
      </c>
      <c r="G43" s="24">
        <f>('TANF Cases (2 yr)'!G43/'Poverty (2 yr)'!G43)*100</f>
        <v>30.614240492606566</v>
      </c>
      <c r="H43" s="24">
        <f>('TANF Cases (2 yr)'!H43/'Poverty (2 yr)'!H43)*100</f>
        <v>32.334881107026703</v>
      </c>
      <c r="I43" s="24">
        <f>('TANF Cases (2 yr)'!I43/'Poverty (2 yr)'!I43)*100</f>
        <v>30.694220903329644</v>
      </c>
      <c r="J43" s="24">
        <f>('TANF Cases (2 yr)'!J43/'Poverty (2 yr)'!J43)*100</f>
        <v>33.469012377737393</v>
      </c>
      <c r="K43" s="24">
        <f>('TANF Cases (2 yr)'!K43/'Poverty (2 yr)'!K43)*100</f>
        <v>37.792690302698659</v>
      </c>
      <c r="L43" s="24">
        <f>('TANF Cases (2 yr)'!L43/'Poverty (2 yr)'!L43)*100</f>
        <v>43.000272553829376</v>
      </c>
      <c r="M43" s="24">
        <f>('TANF Cases (2 yr)'!M43/'Poverty (2 yr)'!M43)*100</f>
        <v>51.775840068056148</v>
      </c>
      <c r="N43" s="24">
        <f>('TANF Cases (2 yr)'!N43/'Poverty (2 yr)'!N43)*100</f>
        <v>55.903198041905377</v>
      </c>
      <c r="O43" s="24">
        <f>('TANF Cases (2 yr)'!O43/'Poverty (2 yr)'!O43)*100</f>
        <v>48.897552264610212</v>
      </c>
      <c r="P43" s="24">
        <f>('TANF Cases (2 yr)'!P43/'Poverty (2 yr)'!P43)*100</f>
        <v>43.506594923571441</v>
      </c>
      <c r="Q43" s="24">
        <f>('TANF Cases (2 yr)'!Q43/'Poverty (2 yr)'!Q43)*100</f>
        <v>39.455690953471496</v>
      </c>
      <c r="R43" s="24">
        <f>('TANF Cases (2 yr)'!R43/'Poverty (2 yr)'!R43)*100</f>
        <v>36.873353423930553</v>
      </c>
      <c r="S43" s="24">
        <f>('TANF Cases (2 yr)'!S43/'Poverty (2 yr)'!S43)*100</f>
        <v>42.219487900626945</v>
      </c>
      <c r="T43" s="24">
        <f>('TANF Cases (2 yr)'!T43/'Poverty (2 yr)'!T43)*100</f>
        <v>40.001822936310376</v>
      </c>
      <c r="U43" s="24">
        <f>('TANF Cases (2 yr)'!U43/'Poverty (2 yr)'!U43)*100</f>
        <v>31.740444544567094</v>
      </c>
      <c r="V43" s="24">
        <f>('TANF Cases (2 yr)'!V43/'Poverty (2 yr)'!V43)*100</f>
        <v>33.228725673591285</v>
      </c>
      <c r="W43" s="24">
        <f>('TANF Cases (2 yr)'!W43/'Poverty (2 yr)'!W43)*100</f>
        <v>28.973857180605101</v>
      </c>
      <c r="X43" s="24">
        <f>('TANF Cases (2 yr)'!X43/'Poverty (2 yr)'!X43)*100</f>
        <v>28.980746658257566</v>
      </c>
      <c r="Y43" s="24">
        <f>('TANF Cases (2 yr)'!Y43/'Poverty (2 yr)'!Y43)*100</f>
        <v>27.448647499427604</v>
      </c>
      <c r="Z43" s="24">
        <f>('TANF Cases (2 yr)'!Z43/'Poverty (2 yr)'!Z43)*100</f>
        <v>23.991964108243181</v>
      </c>
      <c r="AA43" s="24">
        <f>('TANF Cases (2 yr)'!AA43/'Poverty (2 yr)'!AA43)*100</f>
        <v>20.089139530653082</v>
      </c>
      <c r="AB43" s="24">
        <f>('TANF Cases (2 yr)'!AB43/'Poverty (2 yr)'!AB43)*100</f>
        <v>17.561395151900072</v>
      </c>
      <c r="AC43" s="24">
        <f>('TANF Cases (2 yr)'!AC43/'Poverty (2 yr)'!AC43)*100</f>
        <v>21.607932612419152</v>
      </c>
      <c r="AD43" s="24">
        <f>('TANF Cases (2 yr)'!AD43/'Poverty (2 yr)'!AD43)*100</f>
        <v>24.751281386777237</v>
      </c>
      <c r="AE43" s="24">
        <f>('TANF Cases (2 yr)'!AE43/'Poverty (2 yr)'!AE43)*100</f>
        <v>19.735409719596181</v>
      </c>
      <c r="AF43" s="24">
        <f>('TANF Cases (2 yr)'!AF43/'Poverty (2 yr)'!AF43)*100</f>
        <v>17.596886468804851</v>
      </c>
      <c r="AG43" s="24">
        <f>('TANF Cases (2 yr)'!AG43/'Poverty (2 yr)'!AG43)*100</f>
        <v>20.718608672519288</v>
      </c>
      <c r="AH43" s="24">
        <f>('TANF Cases (2 yr)'!AH43/'Poverty (2 yr)'!AH43)*100</f>
        <v>19.340306959619003</v>
      </c>
      <c r="AI43" s="24">
        <f>('TANF Cases (2 yr)'!AI43/'Poverty (2 yr)'!AI43)*100</f>
        <v>18.96753903068484</v>
      </c>
      <c r="AJ43" s="24">
        <f>('TANF Cases (2 yr)'!AJ43/'Poverty (2 yr)'!AJ43)*100</f>
        <v>21.530493126154614</v>
      </c>
      <c r="AK43" s="24">
        <f>('TANF Cases (2 yr)'!AK43/'Poverty (2 yr)'!AK43)*100</f>
        <v>18.949344299187793</v>
      </c>
      <c r="AL43" s="24">
        <f>('TANF Cases (2 yr)'!AL43/'Poverty (2 yr)'!AL43)*100</f>
        <v>17.121019108280255</v>
      </c>
      <c r="AM43" s="24">
        <f>('TANF Cases (2 yr)'!AM43/'Poverty (2 yr)'!AM43)*100</f>
        <v>16.844700465124951</v>
      </c>
      <c r="AN43" s="24">
        <f>('TANF Cases (2 yr)'!AN43/'Poverty (2 yr)'!AN43)*100</f>
        <v>20.156131802607575</v>
      </c>
      <c r="AO43" s="24">
        <f>('TANF Cases (2 yr)'!AO43/'Poverty (2 yr)'!AO43)*100</f>
        <v>22.947319221953311</v>
      </c>
      <c r="AP43" s="24">
        <v>20.026835771913031</v>
      </c>
      <c r="AQ43" s="24">
        <v>18.092967755053994</v>
      </c>
      <c r="AS43" t="s">
        <v>94</v>
      </c>
      <c r="AT43" s="24">
        <v>18.092967755053994</v>
      </c>
    </row>
    <row r="44" spans="1:46" x14ac:dyDescent="0.2">
      <c r="A44" t="s">
        <v>95</v>
      </c>
      <c r="B44" s="24">
        <f>('TANF Cases (2 yr)'!B44/'Poverty (2 yr)'!B44)*100</f>
        <v>50.384088265441271</v>
      </c>
      <c r="C44" s="24">
        <f>('TANF Cases (2 yr)'!C44/'Poverty (2 yr)'!C44)*100</f>
        <v>49.976104147242658</v>
      </c>
      <c r="D44" s="24">
        <f>('TANF Cases (2 yr)'!D44/'Poverty (2 yr)'!D44)*100</f>
        <v>46.410069657743946</v>
      </c>
      <c r="E44" s="24">
        <f>('TANF Cases (2 yr)'!E44/'Poverty (2 yr)'!E44)*100</f>
        <v>36.831210240043291</v>
      </c>
      <c r="F44" s="24">
        <f>('TANF Cases (2 yr)'!F44/'Poverty (2 yr)'!F44)*100</f>
        <v>33.679240496943372</v>
      </c>
      <c r="G44" s="24">
        <f>('TANF Cases (2 yr)'!G44/'Poverty (2 yr)'!G44)*100</f>
        <v>41.289107964348176</v>
      </c>
      <c r="H44" s="24">
        <f>('TANF Cases (2 yr)'!H44/'Poverty (2 yr)'!H44)*100</f>
        <v>44.179684314085307</v>
      </c>
      <c r="I44" s="24">
        <f>('TANF Cases (2 yr)'!I44/'Poverty (2 yr)'!I44)*100</f>
        <v>44.013392055990906</v>
      </c>
      <c r="J44" s="24">
        <f>('TANF Cases (2 yr)'!J44/'Poverty (2 yr)'!J44)*100</f>
        <v>47.508139524734062</v>
      </c>
      <c r="K44" s="24">
        <f>('TANF Cases (2 yr)'!K44/'Poverty (2 yr)'!K44)*100</f>
        <v>47.298505208589432</v>
      </c>
      <c r="L44" s="24">
        <f>('TANF Cases (2 yr)'!L44/'Poverty (2 yr)'!L44)*100</f>
        <v>45.039041919765815</v>
      </c>
      <c r="M44" s="24">
        <f>('TANF Cases (2 yr)'!M44/'Poverty (2 yr)'!M44)*100</f>
        <v>43.447620176303218</v>
      </c>
      <c r="N44" s="24">
        <f>('TANF Cases (2 yr)'!N44/'Poverty (2 yr)'!N44)*100</f>
        <v>54.558232736661225</v>
      </c>
      <c r="O44" s="24">
        <f>('TANF Cases (2 yr)'!O44/'Poverty (2 yr)'!O44)*100</f>
        <v>71.409093789607098</v>
      </c>
      <c r="P44" s="24">
        <f>('TANF Cases (2 yr)'!P44/'Poverty (2 yr)'!P44)*100</f>
        <v>62.268115289123827</v>
      </c>
      <c r="Q44" s="24">
        <f>('TANF Cases (2 yr)'!Q44/'Poverty (2 yr)'!Q44)*100</f>
        <v>67.29028006320047</v>
      </c>
      <c r="R44" s="24">
        <f>('TANF Cases (2 yr)'!R44/'Poverty (2 yr)'!R44)*100</f>
        <v>77.039137194501762</v>
      </c>
      <c r="S44" s="24">
        <f>('TANF Cases (2 yr)'!S44/'Poverty (2 yr)'!S44)*100</f>
        <v>66.83698036941712</v>
      </c>
      <c r="T44" s="24">
        <f>('TANF Cases (2 yr)'!T44/'Poverty (2 yr)'!T44)*100</f>
        <v>52.774412836179849</v>
      </c>
      <c r="U44" s="24">
        <f>('TANF Cases (2 yr)'!U44/'Poverty (2 yr)'!U44)*100</f>
        <v>42.622304588511426</v>
      </c>
      <c r="V44" s="24">
        <f>('TANF Cases (2 yr)'!V44/'Poverty (2 yr)'!V44)*100</f>
        <v>44.42654253532222</v>
      </c>
      <c r="W44" s="24">
        <f>('TANF Cases (2 yr)'!W44/'Poverty (2 yr)'!W44)*100</f>
        <v>47.042964351178298</v>
      </c>
      <c r="X44" s="24">
        <f>('TANF Cases (2 yr)'!X44/'Poverty (2 yr)'!X44)*100</f>
        <v>43.033213394393158</v>
      </c>
      <c r="Y44" s="24">
        <f>('TANF Cases (2 yr)'!Y44/'Poverty (2 yr)'!Y44)*100</f>
        <v>42.922166590805645</v>
      </c>
      <c r="Z44" s="24">
        <f>('TANF Cases (2 yr)'!Z44/'Poverty (2 yr)'!Z44)*100</f>
        <v>48.350665245650504</v>
      </c>
      <c r="AA44" s="24">
        <f>('TANF Cases (2 yr)'!AA44/'Poverty (2 yr)'!AA44)*100</f>
        <v>47.380857403810737</v>
      </c>
      <c r="AB44" s="24">
        <f>('TANF Cases (2 yr)'!AB44/'Poverty (2 yr)'!AB44)*100</f>
        <v>50.651338783662084</v>
      </c>
      <c r="AC44" s="24">
        <f>('TANF Cases (2 yr)'!AC44/'Poverty (2 yr)'!AC44)*100</f>
        <v>50.731388464244986</v>
      </c>
      <c r="AD44" s="24">
        <f>('TANF Cases (2 yr)'!AD44/'Poverty (2 yr)'!AD44)*100</f>
        <v>44.441707916928273</v>
      </c>
      <c r="AE44" s="24">
        <f>('TANF Cases (2 yr)'!AE44/'Poverty (2 yr)'!AE44)*100</f>
        <v>41.090210428909636</v>
      </c>
      <c r="AF44" s="24">
        <f>('TANF Cases (2 yr)'!AF44/'Poverty (2 yr)'!AF44)*100</f>
        <v>37.880617802238334</v>
      </c>
      <c r="AG44" s="24">
        <f>('TANF Cases (2 yr)'!AG44/'Poverty (2 yr)'!AG44)*100</f>
        <v>37.048721703121146</v>
      </c>
      <c r="AH44" s="24">
        <f>('TANF Cases (2 yr)'!AH44/'Poverty (2 yr)'!AH44)*100</f>
        <v>36.41943279132871</v>
      </c>
      <c r="AI44" s="24">
        <f>('TANF Cases (2 yr)'!AI44/'Poverty (2 yr)'!AI44)*100</f>
        <v>32.942041929378561</v>
      </c>
      <c r="AJ44" s="24">
        <f>('TANF Cases (2 yr)'!AJ44/'Poverty (2 yr)'!AJ44)*100</f>
        <v>27.97413901482539</v>
      </c>
      <c r="AK44" s="24">
        <f>('TANF Cases (2 yr)'!AK44/'Poverty (2 yr)'!AK44)*100</f>
        <v>24.775149181922114</v>
      </c>
      <c r="AL44" s="24">
        <f>('TANF Cases (2 yr)'!AL44/'Poverty (2 yr)'!AL44)*100</f>
        <v>24.661920970455942</v>
      </c>
      <c r="AM44" s="24">
        <f>('TANF Cases (2 yr)'!AM44/'Poverty (2 yr)'!AM44)*100</f>
        <v>23.20452227892595</v>
      </c>
      <c r="AN44" s="24">
        <f>('TANF Cases (2 yr)'!AN44/'Poverty (2 yr)'!AN44)*100</f>
        <v>23.080342321994372</v>
      </c>
      <c r="AO44" s="24">
        <f>('TANF Cases (2 yr)'!AO44/'Poverty (2 yr)'!AO44)*100</f>
        <v>22.330232141425668</v>
      </c>
      <c r="AP44" s="24">
        <v>17.797753588921523</v>
      </c>
      <c r="AQ44" s="24">
        <v>15.176680023480769</v>
      </c>
      <c r="AS44" t="s">
        <v>95</v>
      </c>
      <c r="AT44" s="24">
        <v>15.176680023480769</v>
      </c>
    </row>
    <row r="45" spans="1:46" x14ac:dyDescent="0.2">
      <c r="A45" t="s">
        <v>96</v>
      </c>
      <c r="B45" s="24">
        <f>('TANF Cases (2 yr)'!B45/'Poverty (2 yr)'!B45)*100</f>
        <v>30.77647854526554</v>
      </c>
      <c r="C45" s="24">
        <f>('TANF Cases (2 yr)'!C45/'Poverty (2 yr)'!C45)*100</f>
        <v>27.89730203867974</v>
      </c>
      <c r="D45" s="24">
        <f>('TANF Cases (2 yr)'!D45/'Poverty (2 yr)'!D45)*100</f>
        <v>28.271827373603927</v>
      </c>
      <c r="E45" s="24">
        <f>('TANF Cases (2 yr)'!E45/'Poverty (2 yr)'!E45)*100</f>
        <v>26.285944397390359</v>
      </c>
      <c r="F45" s="24">
        <f>('TANF Cases (2 yr)'!F45/'Poverty (2 yr)'!F45)*100</f>
        <v>24.469755918351986</v>
      </c>
      <c r="G45" s="24">
        <f>('TANF Cases (2 yr)'!G45/'Poverty (2 yr)'!G45)*100</f>
        <v>27.798272798228762</v>
      </c>
      <c r="H45" s="24">
        <f>('TANF Cases (2 yr)'!H45/'Poverty (2 yr)'!H45)*100</f>
        <v>29.45870705330772</v>
      </c>
      <c r="I45" s="24">
        <f>('TANF Cases (2 yr)'!I45/'Poverty (2 yr)'!I45)*100</f>
        <v>29.744711688303905</v>
      </c>
      <c r="J45" s="24">
        <f>('TANF Cases (2 yr)'!J45/'Poverty (2 yr)'!J45)*100</f>
        <v>31.762457679294009</v>
      </c>
      <c r="K45" s="24">
        <f>('TANF Cases (2 yr)'!K45/'Poverty (2 yr)'!K45)*100</f>
        <v>34.134255107431109</v>
      </c>
      <c r="L45" s="24">
        <f>('TANF Cases (2 yr)'!L45/'Poverty (2 yr)'!L45)*100</f>
        <v>35.808581105333154</v>
      </c>
      <c r="M45" s="24">
        <f>('TANF Cases (2 yr)'!M45/'Poverty (2 yr)'!M45)*100</f>
        <v>41.011050232764831</v>
      </c>
      <c r="N45" s="24">
        <f>('TANF Cases (2 yr)'!N45/'Poverty (2 yr)'!N45)*100</f>
        <v>45.347767511782152</v>
      </c>
      <c r="O45" s="24">
        <f>('TANF Cases (2 yr)'!O45/'Poverty (2 yr)'!O45)*100</f>
        <v>46.290258705231231</v>
      </c>
      <c r="P45" s="24">
        <f>('TANF Cases (2 yr)'!P45/'Poverty (2 yr)'!P45)*100</f>
        <v>48.9535863365913</v>
      </c>
      <c r="Q45" s="24">
        <f>('TANF Cases (2 yr)'!Q45/'Poverty (2 yr)'!Q45)*100</f>
        <v>47.23281283386612</v>
      </c>
      <c r="R45" s="24">
        <f>('TANF Cases (2 yr)'!R45/'Poverty (2 yr)'!R45)*100</f>
        <v>47.017959109536939</v>
      </c>
      <c r="S45" s="24">
        <f>('TANF Cases (2 yr)'!S45/'Poverty (2 yr)'!S45)*100</f>
        <v>46.677317624603987</v>
      </c>
      <c r="T45" s="24">
        <f>('TANF Cases (2 yr)'!T45/'Poverty (2 yr)'!T45)*100</f>
        <v>37.375985550003698</v>
      </c>
      <c r="U45" s="24">
        <f>('TANF Cases (2 yr)'!U45/'Poverty (2 yr)'!U45)*100</f>
        <v>28.379130365817616</v>
      </c>
      <c r="V45" s="24">
        <f>('TANF Cases (2 yr)'!V45/'Poverty (2 yr)'!V45)*100</f>
        <v>23.001575393710556</v>
      </c>
      <c r="W45" s="24">
        <f>('TANF Cases (2 yr)'!W45/'Poverty (2 yr)'!W45)*100</f>
        <v>22.219125713319155</v>
      </c>
      <c r="X45" s="24">
        <f>('TANF Cases (2 yr)'!X45/'Poverty (2 yr)'!X45)*100</f>
        <v>23.945644578436575</v>
      </c>
      <c r="Y45" s="24">
        <f>('TANF Cases (2 yr)'!Y45/'Poverty (2 yr)'!Y45)*100</f>
        <v>24.298359152502705</v>
      </c>
      <c r="Z45" s="24">
        <f>('TANF Cases (2 yr)'!Z45/'Poverty (2 yr)'!Z45)*100</f>
        <v>22.288615682050704</v>
      </c>
      <c r="AA45" s="24">
        <f>('TANF Cases (2 yr)'!AA45/'Poverty (2 yr)'!AA45)*100</f>
        <v>18.637827732022963</v>
      </c>
      <c r="AB45" s="24">
        <f>('TANF Cases (2 yr)'!AB45/'Poverty (2 yr)'!AB45)*100</f>
        <v>15.043322554820874</v>
      </c>
      <c r="AC45" s="24">
        <f>('TANF Cases (2 yr)'!AC45/'Poverty (2 yr)'!AC45)*100</f>
        <v>12.214943639806036</v>
      </c>
      <c r="AD45" s="24">
        <f>('TANF Cases (2 yr)'!AD45/'Poverty (2 yr)'!AD45)*100</f>
        <v>9.7911148103806802</v>
      </c>
      <c r="AE45" s="24">
        <f>('TANF Cases (2 yr)'!AE45/'Poverty (2 yr)'!AE45)*100</f>
        <v>8.2567458579609045</v>
      </c>
      <c r="AF45" s="24">
        <f>('TANF Cases (2 yr)'!AF45/'Poverty (2 yr)'!AF45)*100</f>
        <v>6.9899335615059384</v>
      </c>
      <c r="AG45" s="24">
        <f>('TANF Cases (2 yr)'!AG45/'Poverty (2 yr)'!AG45)*100</f>
        <v>6.4025779840856512</v>
      </c>
      <c r="AH45" s="24">
        <f>('TANF Cases (2 yr)'!AH45/'Poverty (2 yr)'!AH45)*100</f>
        <v>6.2709048308765292</v>
      </c>
      <c r="AI45" s="24">
        <f>('TANF Cases (2 yr)'!AI45/'Poverty (2 yr)'!AI45)*100</f>
        <v>5.7867472764563246</v>
      </c>
      <c r="AJ45" s="24">
        <f>('TANF Cases (2 yr)'!AJ45/'Poverty (2 yr)'!AJ45)*100</f>
        <v>5.248941733954231</v>
      </c>
      <c r="AK45" s="24">
        <f>('TANF Cases (2 yr)'!AK45/'Poverty (2 yr)'!AK45)*100</f>
        <v>4.8444330781803009</v>
      </c>
      <c r="AL45" s="24">
        <f>('TANF Cases (2 yr)'!AL45/'Poverty (2 yr)'!AL45)*100</f>
        <v>4.4771068690267484</v>
      </c>
      <c r="AM45" s="24">
        <f>('TANF Cases (2 yr)'!AM45/'Poverty (2 yr)'!AM45)*100</f>
        <v>4.2681790696066786</v>
      </c>
      <c r="AN45" s="24">
        <f>('TANF Cases (2 yr)'!AN45/'Poverty (2 yr)'!AN45)*100</f>
        <v>4.3897822370389994</v>
      </c>
      <c r="AO45" s="24">
        <f>('TANF Cases (2 yr)'!AO45/'Poverty (2 yr)'!AO45)*100</f>
        <v>4.2335809904060664</v>
      </c>
      <c r="AP45" s="24">
        <v>4.0786965311191352</v>
      </c>
      <c r="AQ45" s="24">
        <v>3.5042658159407214</v>
      </c>
      <c r="AS45" t="s">
        <v>96</v>
      </c>
      <c r="AT45" s="24">
        <v>3.5042658159407214</v>
      </c>
    </row>
    <row r="46" spans="1:46" x14ac:dyDescent="0.2">
      <c r="A46" t="s">
        <v>97</v>
      </c>
      <c r="B46" s="24">
        <f>('TANF Cases (2 yr)'!B46/'Poverty (2 yr)'!B46)*100</f>
        <v>68.737565311169362</v>
      </c>
      <c r="C46" s="24">
        <f>('TANF Cases (2 yr)'!C46/'Poverty (2 yr)'!C46)*100</f>
        <v>56.904512270891573</v>
      </c>
      <c r="D46" s="24">
        <f>('TANF Cases (2 yr)'!D46/'Poverty (2 yr)'!D46)*100</f>
        <v>43.956691473862435</v>
      </c>
      <c r="E46" s="24">
        <f>('TANF Cases (2 yr)'!E46/'Poverty (2 yr)'!E46)*100</f>
        <v>36.124814761699888</v>
      </c>
      <c r="F46" s="24">
        <f>('TANF Cases (2 yr)'!F46/'Poverty (2 yr)'!F46)*100</f>
        <v>35.361114643831165</v>
      </c>
      <c r="G46" s="24">
        <f>('TANF Cases (2 yr)'!G46/'Poverty (2 yr)'!G46)*100</f>
        <v>42.92368218333884</v>
      </c>
      <c r="H46" s="24">
        <f>('TANF Cases (2 yr)'!H46/'Poverty (2 yr)'!H46)*100</f>
        <v>47.605029867916755</v>
      </c>
      <c r="I46" s="24">
        <f>('TANF Cases (2 yr)'!I46/'Poverty (2 yr)'!I46)*100</f>
        <v>40.751013849567677</v>
      </c>
      <c r="J46" s="24">
        <f>('TANF Cases (2 yr)'!J46/'Poverty (2 yr)'!J46)*100</f>
        <v>45.827260156220802</v>
      </c>
      <c r="K46" s="24">
        <f>('TANF Cases (2 yr)'!K46/'Poverty (2 yr)'!K46)*100</f>
        <v>56.088803527163321</v>
      </c>
      <c r="L46" s="24">
        <f>('TANF Cases (2 yr)'!L46/'Poverty (2 yr)'!L46)*100</f>
        <v>61.171407567744176</v>
      </c>
      <c r="M46" s="24">
        <f>('TANF Cases (2 yr)'!M46/'Poverty (2 yr)'!M46)*100</f>
        <v>65.608873483044121</v>
      </c>
      <c r="N46" s="24">
        <f>('TANF Cases (2 yr)'!N46/'Poverty (2 yr)'!N46)*100</f>
        <v>53.061498195532721</v>
      </c>
      <c r="O46" s="24">
        <f>('TANF Cases (2 yr)'!O46/'Poverty (2 yr)'!O46)*100</f>
        <v>52.867614538729079</v>
      </c>
      <c r="P46" s="24">
        <f>('TANF Cases (2 yr)'!P46/'Poverty (2 yr)'!P46)*100</f>
        <v>57.161525715211667</v>
      </c>
      <c r="Q46" s="24">
        <f>('TANF Cases (2 yr)'!Q46/'Poverty (2 yr)'!Q46)*100</f>
        <v>58.35982998880651</v>
      </c>
      <c r="R46" s="24">
        <f>('TANF Cases (2 yr)'!R46/'Poverty (2 yr)'!R46)*100</f>
        <v>65.227796889696322</v>
      </c>
      <c r="S46" s="24">
        <f>('TANF Cases (2 yr)'!S46/'Poverty (2 yr)'!S46)*100</f>
        <v>59.231268666406969</v>
      </c>
      <c r="T46" s="24">
        <f>('TANF Cases (2 yr)'!T46/'Poverty (2 yr)'!T46)*100</f>
        <v>47.177133509042989</v>
      </c>
      <c r="U46" s="24">
        <f>('TANF Cases (2 yr)'!U46/'Poverty (2 yr)'!U46)*100</f>
        <v>35.948252579268619</v>
      </c>
      <c r="V46" s="24">
        <f>('TANF Cases (2 yr)'!V46/'Poverty (2 yr)'!V46)*100</f>
        <v>36.667125719182266</v>
      </c>
      <c r="W46" s="24">
        <f>('TANF Cases (2 yr)'!W46/'Poverty (2 yr)'!W46)*100</f>
        <v>35.68952415536905</v>
      </c>
      <c r="X46" s="24">
        <f>('TANF Cases (2 yr)'!X46/'Poverty (2 yr)'!X46)*100</f>
        <v>23.476823819371091</v>
      </c>
      <c r="Y46" s="24">
        <f>('TANF Cases (2 yr)'!Y46/'Poverty (2 yr)'!Y46)*100</f>
        <v>20.478878079729302</v>
      </c>
      <c r="Z46" s="24">
        <f>('TANF Cases (2 yr)'!Z46/'Poverty (2 yr)'!Z46)*100</f>
        <v>22.292535404537642</v>
      </c>
      <c r="AA46" s="24">
        <f>('TANF Cases (2 yr)'!AA46/'Poverty (2 yr)'!AA46)*100</f>
        <v>22.751440339670399</v>
      </c>
      <c r="AB46" s="24">
        <f>('TANF Cases (2 yr)'!AB46/'Poverty (2 yr)'!AB46)*100</f>
        <v>23.734231556700351</v>
      </c>
      <c r="AC46" s="24">
        <f>('TANF Cases (2 yr)'!AC46/'Poverty (2 yr)'!AC46)*100</f>
        <v>20.749158805967518</v>
      </c>
      <c r="AD46" s="24">
        <f>('TANF Cases (2 yr)'!AD46/'Poverty (2 yr)'!AD46)*100</f>
        <v>15.545290168342014</v>
      </c>
      <c r="AE46" s="24">
        <f>('TANF Cases (2 yr)'!AE46/'Poverty (2 yr)'!AE46)*100</f>
        <v>15.434336254704045</v>
      </c>
      <c r="AF46" s="24">
        <f>('TANF Cases (2 yr)'!AF46/'Poverty (2 yr)'!AF46)*100</f>
        <v>15.852302625995145</v>
      </c>
      <c r="AG46" s="24">
        <f>('TANF Cases (2 yr)'!AG46/'Poverty (2 yr)'!AG46)*100</f>
        <v>14.571958451839704</v>
      </c>
      <c r="AH46" s="24">
        <f>('TANF Cases (2 yr)'!AH46/'Poverty (2 yr)'!AH46)*100</f>
        <v>13.389592560398469</v>
      </c>
      <c r="AI46" s="24">
        <f>('TANF Cases (2 yr)'!AI46/'Poverty (2 yr)'!AI46)*100</f>
        <v>10.67390018472072</v>
      </c>
      <c r="AJ46" s="24">
        <f>('TANF Cases (2 yr)'!AJ46/'Poverty (2 yr)'!AJ46)*100</f>
        <v>8.7574102184491789</v>
      </c>
      <c r="AK46" s="24">
        <f>('TANF Cases (2 yr)'!AK46/'Poverty (2 yr)'!AK46)*100</f>
        <v>8.9212974221789878</v>
      </c>
      <c r="AL46" s="24">
        <f>('TANF Cases (2 yr)'!AL46/'Poverty (2 yr)'!AL46)*100</f>
        <v>9.0968080107002152</v>
      </c>
      <c r="AM46" s="24">
        <f>('TANF Cases (2 yr)'!AM46/'Poverty (2 yr)'!AM46)*100</f>
        <v>9.2772606280081096</v>
      </c>
      <c r="AN46" s="24">
        <f>('TANF Cases (2 yr)'!AN46/'Poverty (2 yr)'!AN46)*100</f>
        <v>9.1295179188077906</v>
      </c>
      <c r="AO46" s="24">
        <f>('TANF Cases (2 yr)'!AO46/'Poverty (2 yr)'!AO46)*100</f>
        <v>10.28955857503945</v>
      </c>
      <c r="AP46" s="24">
        <v>11.490129762169119</v>
      </c>
      <c r="AQ46" s="24">
        <v>8.7040418797175558</v>
      </c>
      <c r="AS46" t="s">
        <v>97</v>
      </c>
      <c r="AT46" s="24">
        <v>8.7040418797175558</v>
      </c>
    </row>
    <row r="47" spans="1:46" x14ac:dyDescent="0.2">
      <c r="A47" t="s">
        <v>98</v>
      </c>
      <c r="B47" s="24">
        <f>('TANF Cases (2 yr)'!B47/'Poverty (2 yr)'!B47)*100</f>
        <v>73.651681225542021</v>
      </c>
      <c r="C47" s="24">
        <f>('TANF Cases (2 yr)'!C47/'Poverty (2 yr)'!C47)*100</f>
        <v>75.33150258358144</v>
      </c>
      <c r="D47" s="24">
        <f>('TANF Cases (2 yr)'!D47/'Poverty (2 yr)'!D47)*100</f>
        <v>81.515863392947367</v>
      </c>
      <c r="E47" s="24">
        <f>('TANF Cases (2 yr)'!E47/'Poverty (2 yr)'!E47)*100</f>
        <v>71.945572580148919</v>
      </c>
      <c r="F47" s="24">
        <f>('TANF Cases (2 yr)'!F47/'Poverty (2 yr)'!F47)*100</f>
        <v>57.601005219408464</v>
      </c>
      <c r="G47" s="24">
        <f>('TANF Cases (2 yr)'!G47/'Poverty (2 yr)'!G47)*100</f>
        <v>59.151591003906404</v>
      </c>
      <c r="H47" s="24">
        <f>('TANF Cases (2 yr)'!H47/'Poverty (2 yr)'!H47)*100</f>
        <v>75.624670279602896</v>
      </c>
      <c r="I47" s="24">
        <f>('TANF Cases (2 yr)'!I47/'Poverty (2 yr)'!I47)*100</f>
        <v>78.855339474582053</v>
      </c>
      <c r="J47" s="24">
        <f>('TANF Cases (2 yr)'!J47/'Poverty (2 yr)'!J47)*100</f>
        <v>81.608511405644222</v>
      </c>
      <c r="K47" s="24">
        <f>('TANF Cases (2 yr)'!K47/'Poverty (2 yr)'!K47)*100</f>
        <v>87.311527602571033</v>
      </c>
      <c r="L47" s="24">
        <f>('TANF Cases (2 yr)'!L47/'Poverty (2 yr)'!L47)*100</f>
        <v>90.370724452942426</v>
      </c>
      <c r="M47" s="24">
        <f>('TANF Cases (2 yr)'!M47/'Poverty (2 yr)'!M47)*100</f>
        <v>94.687129207518893</v>
      </c>
      <c r="N47" s="24">
        <f>('TANF Cases (2 yr)'!N47/'Poverty (2 yr)'!N47)*100</f>
        <v>80.043639951426826</v>
      </c>
      <c r="O47" s="24">
        <f>('TANF Cases (2 yr)'!O47/'Poverty (2 yr)'!O47)*100</f>
        <v>81.925437678733331</v>
      </c>
      <c r="P47" s="24">
        <f>('TANF Cases (2 yr)'!P47/'Poverty (2 yr)'!P47)*100</f>
        <v>88.253335096379871</v>
      </c>
      <c r="Q47" s="24">
        <f>('TANF Cases (2 yr)'!Q47/'Poverty (2 yr)'!Q47)*100</f>
        <v>107.09478306249886</v>
      </c>
      <c r="R47" s="24">
        <f>('TANF Cases (2 yr)'!R47/'Poverty (2 yr)'!R47)*100</f>
        <v>104.7933347760225</v>
      </c>
      <c r="S47" s="24">
        <f>('TANF Cases (2 yr)'!S47/'Poverty (2 yr)'!S47)*100</f>
        <v>80.108405216229571</v>
      </c>
      <c r="T47" s="24">
        <f>('TANF Cases (2 yr)'!T47/'Poverty (2 yr)'!T47)*100</f>
        <v>82.534441303570844</v>
      </c>
      <c r="U47" s="24">
        <f>('TANF Cases (2 yr)'!U47/'Poverty (2 yr)'!U47)*100</f>
        <v>73.054527688339988</v>
      </c>
      <c r="V47" s="24">
        <f>('TANF Cases (2 yr)'!V47/'Poverty (2 yr)'!V47)*100</f>
        <v>64.698909435751546</v>
      </c>
      <c r="W47" s="24">
        <f>('TANF Cases (2 yr)'!W47/'Poverty (2 yr)'!W47)*100</f>
        <v>65.698096502877391</v>
      </c>
      <c r="X47" s="24">
        <f>('TANF Cases (2 yr)'!X47/'Poverty (2 yr)'!X47)*100</f>
        <v>59.680871509941646</v>
      </c>
      <c r="Y47" s="24">
        <f>('TANF Cases (2 yr)'!Y47/'Poverty (2 yr)'!Y47)*100</f>
        <v>55.651639973392008</v>
      </c>
      <c r="Z47" s="24">
        <f>('TANF Cases (2 yr)'!Z47/'Poverty (2 yr)'!Z47)*100</f>
        <v>59.580438517854482</v>
      </c>
      <c r="AA47" s="24">
        <f>('TANF Cases (2 yr)'!AA47/'Poverty (2 yr)'!AA47)*100</f>
        <v>65.938063488069787</v>
      </c>
      <c r="AB47" s="24">
        <f>('TANF Cases (2 yr)'!AB47/'Poverty (2 yr)'!AB47)*100</f>
        <v>73.173482929183265</v>
      </c>
      <c r="AC47" s="24">
        <f>('TANF Cases (2 yr)'!AC47/'Poverty (2 yr)'!AC47)*100</f>
        <v>78.70657315282989</v>
      </c>
      <c r="AD47" s="24">
        <f>('TANF Cases (2 yr)'!AD47/'Poverty (2 yr)'!AD47)*100</f>
        <v>63.037107247134706</v>
      </c>
      <c r="AE47" s="24">
        <f>('TANF Cases (2 yr)'!AE47/'Poverty (2 yr)'!AE47)*100</f>
        <v>64.190840676657885</v>
      </c>
      <c r="AF47" s="24">
        <f>('TANF Cases (2 yr)'!AF47/'Poverty (2 yr)'!AF47)*100</f>
        <v>73.112820512820505</v>
      </c>
      <c r="AG47" s="24">
        <f>('TANF Cases (2 yr)'!AG47/'Poverty (2 yr)'!AG47)*100</f>
        <v>57.807884282367318</v>
      </c>
      <c r="AH47" s="24">
        <f>('TANF Cases (2 yr)'!AH47/'Poverty (2 yr)'!AH47)*100</f>
        <v>47.583630566364029</v>
      </c>
      <c r="AI47" s="24">
        <f>('TANF Cases (2 yr)'!AI47/'Poverty (2 yr)'!AI47)*100</f>
        <v>50.07633121641426</v>
      </c>
      <c r="AJ47" s="24">
        <f>('TANF Cases (2 yr)'!AJ47/'Poverty (2 yr)'!AJ47)*100</f>
        <v>67.835363127492528</v>
      </c>
      <c r="AK47" s="24">
        <f>('TANF Cases (2 yr)'!AK47/'Poverty (2 yr)'!AK47)*100</f>
        <v>78.391680172879518</v>
      </c>
      <c r="AL47" s="24">
        <f>('TANF Cases (2 yr)'!AL47/'Poverty (2 yr)'!AL47)*100</f>
        <v>54.151578517876267</v>
      </c>
      <c r="AM47" s="24">
        <f>('TANF Cases (2 yr)'!AM47/'Poverty (2 yr)'!AM47)*100</f>
        <v>47.075578697736766</v>
      </c>
      <c r="AN47" s="24">
        <f>('TANF Cases (2 yr)'!AN47/'Poverty (2 yr)'!AN47)*100</f>
        <v>54.552805280528048</v>
      </c>
      <c r="AO47" s="24">
        <f>('TANF Cases (2 yr)'!AO47/'Poverty (2 yr)'!AO47)*100</f>
        <v>50.355383379994358</v>
      </c>
      <c r="AP47" s="24">
        <v>48.8611520099942</v>
      </c>
      <c r="AQ47" s="24">
        <v>71.255521576622485</v>
      </c>
      <c r="AS47" t="s">
        <v>98</v>
      </c>
      <c r="AT47" s="24">
        <v>71.255521576622485</v>
      </c>
    </row>
    <row r="48" spans="1:46" x14ac:dyDescent="0.2">
      <c r="A48" t="s">
        <v>99</v>
      </c>
      <c r="B48" s="24">
        <f>('TANF Cases (2 yr)'!B48/'Poverty (2 yr)'!B48)*100</f>
        <v>68.262621694690921</v>
      </c>
      <c r="C48" s="24">
        <f>('TANF Cases (2 yr)'!C48/'Poverty (2 yr)'!C48)*100</f>
        <v>62.02695263867308</v>
      </c>
      <c r="D48" s="24">
        <f>('TANF Cases (2 yr)'!D48/'Poverty (2 yr)'!D48)*100</f>
        <v>57.842405907808313</v>
      </c>
      <c r="E48" s="24">
        <f>('TANF Cases (2 yr)'!E48/'Poverty (2 yr)'!E48)*100</f>
        <v>58.270980916525204</v>
      </c>
      <c r="F48" s="24">
        <f>('TANF Cases (2 yr)'!F48/'Poverty (2 yr)'!F48)*100</f>
        <v>55.138910038407516</v>
      </c>
      <c r="G48" s="24">
        <f>('TANF Cases (2 yr)'!G48/'Poverty (2 yr)'!G48)*100</f>
        <v>60.327385922211377</v>
      </c>
      <c r="H48" s="24">
        <f>('TANF Cases (2 yr)'!H48/'Poverty (2 yr)'!H48)*100</f>
        <v>63.735644054070221</v>
      </c>
      <c r="I48" s="24">
        <f>('TANF Cases (2 yr)'!I48/'Poverty (2 yr)'!I48)*100</f>
        <v>58.032846787905299</v>
      </c>
      <c r="J48" s="24">
        <f>('TANF Cases (2 yr)'!J48/'Poverty (2 yr)'!J48)*100</f>
        <v>52.533653588311459</v>
      </c>
      <c r="K48" s="24">
        <f>('TANF Cases (2 yr)'!K48/'Poverty (2 yr)'!K48)*100</f>
        <v>48.779671686529909</v>
      </c>
      <c r="L48" s="24">
        <f>('TANF Cases (2 yr)'!L48/'Poverty (2 yr)'!L48)*100</f>
        <v>47.225828770266027</v>
      </c>
      <c r="M48" s="24">
        <f>('TANF Cases (2 yr)'!M48/'Poverty (2 yr)'!M48)*100</f>
        <v>44.760350997334619</v>
      </c>
      <c r="N48" s="24">
        <f>('TANF Cases (2 yr)'!N48/'Poverty (2 yr)'!N48)*100</f>
        <v>55.55039647590494</v>
      </c>
      <c r="O48" s="24">
        <f>('TANF Cases (2 yr)'!O48/'Poverty (2 yr)'!O48)*100</f>
        <v>73.760744444204491</v>
      </c>
      <c r="P48" s="24">
        <f>('TANF Cases (2 yr)'!P48/'Poverty (2 yr)'!P48)*100</f>
        <v>72.231910048532697</v>
      </c>
      <c r="Q48" s="24">
        <f>('TANF Cases (2 yr)'!Q48/'Poverty (2 yr)'!Q48)*100</f>
        <v>73.099977565881787</v>
      </c>
      <c r="R48" s="24">
        <f>('TANF Cases (2 yr)'!R48/'Poverty (2 yr)'!R48)*100</f>
        <v>73.186588779237184</v>
      </c>
      <c r="S48" s="24">
        <f>('TANF Cases (2 yr)'!S48/'Poverty (2 yr)'!S48)*100</f>
        <v>56.227274838785966</v>
      </c>
      <c r="T48" s="24">
        <f>('TANF Cases (2 yr)'!T48/'Poverty (2 yr)'!T48)*100</f>
        <v>41.394781209241486</v>
      </c>
      <c r="U48" s="24">
        <f>('TANF Cases (2 yr)'!U48/'Poverty (2 yr)'!U48)*100</f>
        <v>40.911073942125824</v>
      </c>
      <c r="V48" s="24">
        <f>('TANF Cases (2 yr)'!V48/'Poverty (2 yr)'!V48)*100</f>
        <v>43.892224718592423</v>
      </c>
      <c r="W48" s="24">
        <f>('TANF Cases (2 yr)'!W48/'Poverty (2 yr)'!W48)*100</f>
        <v>36.963512660882373</v>
      </c>
      <c r="X48" s="24">
        <f>('TANF Cases (2 yr)'!X48/'Poverty (2 yr)'!X48)*100</f>
        <v>32.810061066229537</v>
      </c>
      <c r="Y48" s="24">
        <f>('TANF Cases (2 yr)'!Y48/'Poverty (2 yr)'!Y48)*100</f>
        <v>29.161629574631458</v>
      </c>
      <c r="Z48" s="24">
        <f>('TANF Cases (2 yr)'!Z48/'Poverty (2 yr)'!Z48)*100</f>
        <v>26.776477297225874</v>
      </c>
      <c r="AA48" s="24">
        <f>('TANF Cases (2 yr)'!AA48/'Poverty (2 yr)'!AA48)*100</f>
        <v>34.063630639536207</v>
      </c>
      <c r="AB48" s="24">
        <f>('TANF Cases (2 yr)'!AB48/'Poverty (2 yr)'!AB48)*100</f>
        <v>37.740554230045312</v>
      </c>
      <c r="AC48" s="24">
        <f>('TANF Cases (2 yr)'!AC48/'Poverty (2 yr)'!AC48)*100</f>
        <v>31.42942293719106</v>
      </c>
      <c r="AD48" s="24">
        <f>('TANF Cases (2 yr)'!AD48/'Poverty (2 yr)'!AD48)*100</f>
        <v>29.497407946515075</v>
      </c>
      <c r="AE48" s="24">
        <f>('TANF Cases (2 yr)'!AE48/'Poverty (2 yr)'!AE48)*100</f>
        <v>27.858244067244303</v>
      </c>
      <c r="AF48" s="24">
        <f>('TANF Cases (2 yr)'!AF48/'Poverty (2 yr)'!AF48)*100</f>
        <v>26.14581913338198</v>
      </c>
      <c r="AG48" s="24">
        <f>('TANF Cases (2 yr)'!AG48/'Poverty (2 yr)'!AG48)*100</f>
        <v>28.513085688783494</v>
      </c>
      <c r="AH48" s="24">
        <f>('TANF Cases (2 yr)'!AH48/'Poverty (2 yr)'!AH48)*100</f>
        <v>29.156016564623826</v>
      </c>
      <c r="AI48" s="24">
        <f>('TANF Cases (2 yr)'!AI48/'Poverty (2 yr)'!AI48)*100</f>
        <v>27.729436618411651</v>
      </c>
      <c r="AJ48" s="24">
        <f>('TANF Cases (2 yr)'!AJ48/'Poverty (2 yr)'!AJ48)*100</f>
        <v>26.607229574911941</v>
      </c>
      <c r="AK48" s="24">
        <f>('TANF Cases (2 yr)'!AK48/'Poverty (2 yr)'!AK48)*100</f>
        <v>25.402511776639276</v>
      </c>
      <c r="AL48" s="24">
        <f>('TANF Cases (2 yr)'!AL48/'Poverty (2 yr)'!AL48)*100</f>
        <v>22.537343059897776</v>
      </c>
      <c r="AM48" s="24">
        <f>('TANF Cases (2 yr)'!AM48/'Poverty (2 yr)'!AM48)*100</f>
        <v>19.230140731677182</v>
      </c>
      <c r="AN48" s="24">
        <f>('TANF Cases (2 yr)'!AN48/'Poverty (2 yr)'!AN48)*100</f>
        <v>18.360822384571161</v>
      </c>
      <c r="AO48" s="24">
        <f>('TANF Cases (2 yr)'!AO48/'Poverty (2 yr)'!AO48)*100</f>
        <v>15.824831209833224</v>
      </c>
      <c r="AP48" s="24">
        <v>15.372687342911451</v>
      </c>
      <c r="AQ48" s="24">
        <v>18.126027078516064</v>
      </c>
      <c r="AS48" t="s">
        <v>99</v>
      </c>
      <c r="AT48" s="24">
        <v>18.126027078516064</v>
      </c>
    </row>
    <row r="49" spans="1:46" x14ac:dyDescent="0.2">
      <c r="A49" t="s">
        <v>100</v>
      </c>
      <c r="B49" s="24">
        <f>('TANF Cases (2 yr)'!B49/'Poverty (2 yr)'!B49)*100</f>
        <v>65.114125767776017</v>
      </c>
      <c r="C49" s="24">
        <f>('TANF Cases (2 yr)'!C49/'Poverty (2 yr)'!C49)*100</f>
        <v>58.190389706613175</v>
      </c>
      <c r="D49" s="24">
        <f>('TANF Cases (2 yr)'!D49/'Poverty (2 yr)'!D49)*100</f>
        <v>54.996669213738514</v>
      </c>
      <c r="E49" s="24">
        <f>('TANF Cases (2 yr)'!E49/'Poverty (2 yr)'!E49)*100</f>
        <v>51.094229772301304</v>
      </c>
      <c r="F49" s="24">
        <f>('TANF Cases (2 yr)'!F49/'Poverty (2 yr)'!F49)*100</f>
        <v>54.072704463435883</v>
      </c>
      <c r="G49" s="24">
        <f>('TANF Cases (2 yr)'!G49/'Poverty (2 yr)'!G49)*100</f>
        <v>68.627014337151692</v>
      </c>
      <c r="H49" s="24">
        <f>('TANF Cases (2 yr)'!H49/'Poverty (2 yr)'!H49)*100</f>
        <v>64.098889651142116</v>
      </c>
      <c r="I49" s="24">
        <f>('TANF Cases (2 yr)'!I49/'Poverty (2 yr)'!I49)*100</f>
        <v>55.525651156043487</v>
      </c>
      <c r="J49" s="24">
        <f>('TANF Cases (2 yr)'!J49/'Poverty (2 yr)'!J49)*100</f>
        <v>66.650265053078172</v>
      </c>
      <c r="K49" s="24">
        <f>('TANF Cases (2 yr)'!K49/'Poverty (2 yr)'!K49)*100</f>
        <v>94.10588537172346</v>
      </c>
      <c r="L49" s="24">
        <f>('TANF Cases (2 yr)'!L49/'Poverty (2 yr)'!L49)*100</f>
        <v>113.83312990495236</v>
      </c>
      <c r="M49" s="24">
        <f>('TANF Cases (2 yr)'!M49/'Poverty (2 yr)'!M49)*100</f>
        <v>113.17216194388848</v>
      </c>
      <c r="N49" s="24">
        <f>('TANF Cases (2 yr)'!N49/'Poverty (2 yr)'!N49)*100</f>
        <v>99.958535132226316</v>
      </c>
      <c r="O49" s="24">
        <f>('TANF Cases (2 yr)'!O49/'Poverty (2 yr)'!O49)*100</f>
        <v>89.590886125668973</v>
      </c>
      <c r="P49" s="24">
        <f>('TANF Cases (2 yr)'!P49/'Poverty (2 yr)'!P49)*100</f>
        <v>86.591726020583721</v>
      </c>
      <c r="Q49" s="24">
        <f>('TANF Cases (2 yr)'!Q49/'Poverty (2 yr)'!Q49)*100</f>
        <v>90.370508229192808</v>
      </c>
      <c r="R49" s="24">
        <f>('TANF Cases (2 yr)'!R49/'Poverty (2 yr)'!R49)*100</f>
        <v>85.509709788544853</v>
      </c>
      <c r="S49" s="24">
        <f>('TANF Cases (2 yr)'!S49/'Poverty (2 yr)'!S49)*100</f>
        <v>76.42094295889234</v>
      </c>
      <c r="T49" s="24">
        <f>('TANF Cases (2 yr)'!T49/'Poverty (2 yr)'!T49)*100</f>
        <v>81.0529649190605</v>
      </c>
      <c r="U49" s="24">
        <f>('TANF Cases (2 yr)'!U49/'Poverty (2 yr)'!U49)*100</f>
        <v>96.433957821278511</v>
      </c>
      <c r="V49" s="24">
        <f>('TANF Cases (2 yr)'!V49/'Poverty (2 yr)'!V49)*100</f>
        <v>86.862643190721855</v>
      </c>
      <c r="W49" s="24">
        <f>('TANF Cases (2 yr)'!W49/'Poverty (2 yr)'!W49)*100</f>
        <v>67.079672817999452</v>
      </c>
      <c r="X49" s="24">
        <f>('TANF Cases (2 yr)'!X49/'Poverty (2 yr)'!X49)*100</f>
        <v>60.646642499568436</v>
      </c>
      <c r="Y49" s="24">
        <f>('TANF Cases (2 yr)'!Y49/'Poverty (2 yr)'!Y49)*100</f>
        <v>60.52472591859587</v>
      </c>
      <c r="Z49" s="24">
        <f>('TANF Cases (2 yr)'!Z49/'Poverty (2 yr)'!Z49)*100</f>
        <v>49.479276081212205</v>
      </c>
      <c r="AA49" s="24">
        <f>('TANF Cases (2 yr)'!AA49/'Poverty (2 yr)'!AA49)*100</f>
        <v>45.569269720705755</v>
      </c>
      <c r="AB49" s="24">
        <f>('TANF Cases (2 yr)'!AB49/'Poverty (2 yr)'!AB49)*100</f>
        <v>53.267990282315495</v>
      </c>
      <c r="AC49" s="24">
        <f>('TANF Cases (2 yr)'!AC49/'Poverty (2 yr)'!AC49)*100</f>
        <v>62.905139877825768</v>
      </c>
      <c r="AD49" s="24">
        <f>('TANF Cases (2 yr)'!AD49/'Poverty (2 yr)'!AD49)*100</f>
        <v>58.554052470324301</v>
      </c>
      <c r="AE49" s="24">
        <f>('TANF Cases (2 yr)'!AE49/'Poverty (2 yr)'!AE49)*100</f>
        <v>51.382937492378034</v>
      </c>
      <c r="AF49" s="24">
        <f>('TANF Cases (2 yr)'!AF49/'Poverty (2 yr)'!AF49)*100</f>
        <v>46.5128051679756</v>
      </c>
      <c r="AG49" s="24">
        <f>('TANF Cases (2 yr)'!AG49/'Poverty (2 yr)'!AG49)*100</f>
        <v>48.685517944979026</v>
      </c>
      <c r="AH49" s="24">
        <f>('TANF Cases (2 yr)'!AH49/'Poverty (2 yr)'!AH49)*100</f>
        <v>48.499031860813488</v>
      </c>
      <c r="AI49" s="24">
        <f>('TANF Cases (2 yr)'!AI49/'Poverty (2 yr)'!AI49)*100</f>
        <v>40.925715435234416</v>
      </c>
      <c r="AJ49" s="24">
        <f>('TANF Cases (2 yr)'!AJ49/'Poverty (2 yr)'!AJ49)*100</f>
        <v>38.18732691078656</v>
      </c>
      <c r="AK49" s="24">
        <f>('TANF Cases (2 yr)'!AK49/'Poverty (2 yr)'!AK49)*100</f>
        <v>33.277742897504311</v>
      </c>
      <c r="AL49" s="24">
        <f>('TANF Cases (2 yr)'!AL49/'Poverty (2 yr)'!AL49)*100</f>
        <v>27.471422712033672</v>
      </c>
      <c r="AM49" s="24">
        <f>('TANF Cases (2 yr)'!AM49/'Poverty (2 yr)'!AM49)*100</f>
        <v>24.976574094409063</v>
      </c>
      <c r="AN49" s="24">
        <f>('TANF Cases (2 yr)'!AN49/'Poverty (2 yr)'!AN49)*100</f>
        <v>26.154084016675068</v>
      </c>
      <c r="AO49" s="24">
        <f>('TANF Cases (2 yr)'!AO49/'Poverty (2 yr)'!AO49)*100</f>
        <v>29.200776600216827</v>
      </c>
      <c r="AP49" s="24">
        <v>33.997016077916747</v>
      </c>
      <c r="AQ49" s="24">
        <v>38.95985291964584</v>
      </c>
      <c r="AS49" t="s">
        <v>100</v>
      </c>
      <c r="AT49" s="24">
        <v>38.95985291964584</v>
      </c>
    </row>
    <row r="50" spans="1:46" x14ac:dyDescent="0.2">
      <c r="A50" t="s">
        <v>101</v>
      </c>
      <c r="B50" s="24">
        <f>('TANF Cases (2 yr)'!B50/'Poverty (2 yr)'!B50)*100</f>
        <v>68.305040091638034</v>
      </c>
      <c r="C50" s="24">
        <f>('TANF Cases (2 yr)'!C50/'Poverty (2 yr)'!C50)*100</f>
        <v>63.446356713679364</v>
      </c>
      <c r="D50" s="24">
        <f>('TANF Cases (2 yr)'!D50/'Poverty (2 yr)'!D50)*100</f>
        <v>50.83444572445616</v>
      </c>
      <c r="E50" s="24">
        <f>('TANF Cases (2 yr)'!E50/'Poverty (2 yr)'!E50)*100</f>
        <v>36.832640745704722</v>
      </c>
      <c r="F50" s="24">
        <f>('TANF Cases (2 yr)'!F50/'Poverty (2 yr)'!F50)*100</f>
        <v>35.256369645327169</v>
      </c>
      <c r="G50" s="24">
        <f>('TANF Cases (2 yr)'!G50/'Poverty (2 yr)'!G50)*100</f>
        <v>43.922365186537768</v>
      </c>
      <c r="H50" s="24">
        <f>('TANF Cases (2 yr)'!H50/'Poverty (2 yr)'!H50)*100</f>
        <v>47.552910991297779</v>
      </c>
      <c r="I50" s="24">
        <f>('TANF Cases (2 yr)'!I50/'Poverty (2 yr)'!I50)*100</f>
        <v>46.041443893587378</v>
      </c>
      <c r="J50" s="24">
        <f>('TANF Cases (2 yr)'!J50/'Poverty (2 yr)'!J50)*100</f>
        <v>42.760583679659192</v>
      </c>
      <c r="K50" s="24">
        <f>('TANF Cases (2 yr)'!K50/'Poverty (2 yr)'!K50)*100</f>
        <v>45.69736256204741</v>
      </c>
      <c r="L50" s="24">
        <f>('TANF Cases (2 yr)'!L50/'Poverty (2 yr)'!L50)*100</f>
        <v>55.917193657776551</v>
      </c>
      <c r="M50" s="24">
        <f>('TANF Cases (2 yr)'!M50/'Poverty (2 yr)'!M50)*100</f>
        <v>61.921021294283506</v>
      </c>
      <c r="N50" s="24">
        <f>('TANF Cases (2 yr)'!N50/'Poverty (2 yr)'!N50)*100</f>
        <v>63.276755010449712</v>
      </c>
      <c r="O50" s="24">
        <f>('TANF Cases (2 yr)'!O50/'Poverty (2 yr)'!O50)*100</f>
        <v>54.899960343809951</v>
      </c>
      <c r="P50" s="24">
        <f>('TANF Cases (2 yr)'!P50/'Poverty (2 yr)'!P50)*100</f>
        <v>50.315076470407952</v>
      </c>
      <c r="Q50" s="24">
        <f>('TANF Cases (2 yr)'!Q50/'Poverty (2 yr)'!Q50)*100</f>
        <v>58.60646915741664</v>
      </c>
      <c r="R50" s="24">
        <f>('TANF Cases (2 yr)'!R50/'Poverty (2 yr)'!R50)*100</f>
        <v>68.472728653904596</v>
      </c>
      <c r="S50" s="24">
        <f>('TANF Cases (2 yr)'!S50/'Poverty (2 yr)'!S50)*100</f>
        <v>67.661694942021853</v>
      </c>
      <c r="T50" s="24">
        <f>('TANF Cases (2 yr)'!T50/'Poverty (2 yr)'!T50)*100</f>
        <v>70.604772852580439</v>
      </c>
      <c r="U50" s="24">
        <f>('TANF Cases (2 yr)'!U50/'Poverty (2 yr)'!U50)*100</f>
        <v>49.113405065662135</v>
      </c>
      <c r="V50" s="24">
        <f>('TANF Cases (2 yr)'!V50/'Poverty (2 yr)'!V50)*100</f>
        <v>27.670525704859944</v>
      </c>
      <c r="W50" s="24">
        <f>('TANF Cases (2 yr)'!W50/'Poverty (2 yr)'!W50)*100</f>
        <v>27.660039432237394</v>
      </c>
      <c r="X50" s="24">
        <f>('TANF Cases (2 yr)'!X50/'Poverty (2 yr)'!X50)*100</f>
        <v>30.463849755027471</v>
      </c>
      <c r="Y50" s="24">
        <f>('TANF Cases (2 yr)'!Y50/'Poverty (2 yr)'!Y50)*100</f>
        <v>31.239022604618981</v>
      </c>
      <c r="Z50" s="24">
        <f>('TANF Cases (2 yr)'!Z50/'Poverty (2 yr)'!Z50)*100</f>
        <v>29.411377898019765</v>
      </c>
      <c r="AA50" s="24">
        <f>('TANF Cases (2 yr)'!AA50/'Poverty (2 yr)'!AA50)*100</f>
        <v>32.982328863094033</v>
      </c>
      <c r="AB50" s="24">
        <f>('TANF Cases (2 yr)'!AB50/'Poverty (2 yr)'!AB50)*100</f>
        <v>33.615382751057304</v>
      </c>
      <c r="AC50" s="24">
        <f>('TANF Cases (2 yr)'!AC50/'Poverty (2 yr)'!AC50)*100</f>
        <v>27.018223932311109</v>
      </c>
      <c r="AD50" s="24">
        <f>('TANF Cases (2 yr)'!AD50/'Poverty (2 yr)'!AD50)*100</f>
        <v>22.688252709663519</v>
      </c>
      <c r="AE50" s="24">
        <f>('TANF Cases (2 yr)'!AE50/'Poverty (2 yr)'!AE50)*100</f>
        <v>22.17764056464214</v>
      </c>
      <c r="AF50" s="24">
        <f>('TANF Cases (2 yr)'!AF50/'Poverty (2 yr)'!AF50)*100</f>
        <v>21.898666580361191</v>
      </c>
      <c r="AG50" s="24">
        <f>('TANF Cases (2 yr)'!AG50/'Poverty (2 yr)'!AG50)*100</f>
        <v>21.286984045679464</v>
      </c>
      <c r="AH50" s="24">
        <f>('TANF Cases (2 yr)'!AH50/'Poverty (2 yr)'!AH50)*100</f>
        <v>22.9888949998642</v>
      </c>
      <c r="AI50" s="24">
        <f>('TANF Cases (2 yr)'!AI50/'Poverty (2 yr)'!AI50)*100</f>
        <v>23.117855666056926</v>
      </c>
      <c r="AJ50" s="24">
        <f>('TANF Cases (2 yr)'!AJ50/'Poverty (2 yr)'!AJ50)*100</f>
        <v>20.432778083470897</v>
      </c>
      <c r="AK50" s="24">
        <f>('TANF Cases (2 yr)'!AK50/'Poverty (2 yr)'!AK50)*100</f>
        <v>18.34634549624754</v>
      </c>
      <c r="AL50" s="24">
        <f>('TANF Cases (2 yr)'!AL50/'Poverty (2 yr)'!AL50)*100</f>
        <v>17.460221351299779</v>
      </c>
      <c r="AM50" s="24">
        <f>('TANF Cases (2 yr)'!AM50/'Poverty (2 yr)'!AM50)*100</f>
        <v>16.464877213021133</v>
      </c>
      <c r="AN50" s="24">
        <f>('TANF Cases (2 yr)'!AN50/'Poverty (2 yr)'!AN50)*100</f>
        <v>16.874640152353955</v>
      </c>
      <c r="AO50" s="24">
        <f>('TANF Cases (2 yr)'!AO50/'Poverty (2 yr)'!AO50)*100</f>
        <v>16.340949179744577</v>
      </c>
      <c r="AP50" s="24">
        <v>18.012503718701854</v>
      </c>
      <c r="AQ50" s="24">
        <v>19.186564214928538</v>
      </c>
      <c r="AS50" t="s">
        <v>101</v>
      </c>
      <c r="AT50" s="24">
        <v>19.186564214928538</v>
      </c>
    </row>
    <row r="51" spans="1:46" x14ac:dyDescent="0.2">
      <c r="A51" t="s">
        <v>102</v>
      </c>
      <c r="B51" s="24">
        <f>('TANF Cases (2 yr)'!B51/'Poverty (2 yr)'!B51)*100</f>
        <v>125.65566332778322</v>
      </c>
      <c r="C51" s="24">
        <f>('TANF Cases (2 yr)'!C51/'Poverty (2 yr)'!C51)*100</f>
        <v>112.70011556098602</v>
      </c>
      <c r="D51" s="24">
        <f>('TANF Cases (2 yr)'!D51/'Poverty (2 yr)'!D51)*100</f>
        <v>111.2442257899733</v>
      </c>
      <c r="E51" s="24">
        <f>('TANF Cases (2 yr)'!E51/'Poverty (2 yr)'!E51)*100</f>
        <v>112.29950754504281</v>
      </c>
      <c r="F51" s="24">
        <f>('TANF Cases (2 yr)'!F51/'Poverty (2 yr)'!F51)*100</f>
        <v>92.31383742639666</v>
      </c>
      <c r="G51" s="24">
        <f>('TANF Cases (2 yr)'!G51/'Poverty (2 yr)'!G51)*100</f>
        <v>79.794822543327371</v>
      </c>
      <c r="H51" s="24">
        <f>('TANF Cases (2 yr)'!H51/'Poverty (2 yr)'!H51)*100</f>
        <v>80.504248898853007</v>
      </c>
      <c r="I51" s="24">
        <f>('TANF Cases (2 yr)'!I51/'Poverty (2 yr)'!I51)*100</f>
        <v>100.62318040098283</v>
      </c>
      <c r="J51" s="24">
        <f>('TANF Cases (2 yr)'!J51/'Poverty (2 yr)'!J51)*100</f>
        <v>120.85721137804472</v>
      </c>
      <c r="K51" s="24">
        <f>('TANF Cases (2 yr)'!K51/'Poverty (2 yr)'!K51)*100</f>
        <v>123.9458576042971</v>
      </c>
      <c r="L51" s="24">
        <f>('TANF Cases (2 yr)'!L51/'Poverty (2 yr)'!L51)*100</f>
        <v>119.55037899270475</v>
      </c>
      <c r="M51" s="24">
        <f>('TANF Cases (2 yr)'!M51/'Poverty (2 yr)'!M51)*100</f>
        <v>123.05024530536288</v>
      </c>
      <c r="N51" s="24">
        <f>('TANF Cases (2 yr)'!N51/'Poverty (2 yr)'!N51)*100</f>
        <v>108.1125563602199</v>
      </c>
      <c r="O51" s="24">
        <f>('TANF Cases (2 yr)'!O51/'Poverty (2 yr)'!O51)*100</f>
        <v>92.907190574841579</v>
      </c>
      <c r="P51" s="24">
        <f>('TANF Cases (2 yr)'!P51/'Poverty (2 yr)'!P51)*100</f>
        <v>72.685396473946213</v>
      </c>
      <c r="Q51" s="24">
        <f>('TANF Cases (2 yr)'!Q51/'Poverty (2 yr)'!Q51)*100</f>
        <v>73.273871391014396</v>
      </c>
      <c r="R51" s="24">
        <f>('TANF Cases (2 yr)'!R51/'Poverty (2 yr)'!R51)*100</f>
        <v>95.962637855832554</v>
      </c>
      <c r="S51" s="24">
        <f>('TANF Cases (2 yr)'!S51/'Poverty (2 yr)'!S51)*100</f>
        <v>81.353555815038703</v>
      </c>
      <c r="T51" s="24">
        <f>('TANF Cases (2 yr)'!T51/'Poverty (2 yr)'!T51)*100</f>
        <v>51.910960747453316</v>
      </c>
      <c r="U51" s="24">
        <f>('TANF Cases (2 yr)'!U51/'Poverty (2 yr)'!U51)*100</f>
        <v>27.170437877172127</v>
      </c>
      <c r="V51" s="24">
        <f>('TANF Cases (2 yr)'!V51/'Poverty (2 yr)'!V51)*100</f>
        <v>22.857332065636427</v>
      </c>
      <c r="W51" s="24">
        <f>('TANF Cases (2 yr)'!W51/'Poverty (2 yr)'!W51)*100</f>
        <v>26.691279161257331</v>
      </c>
      <c r="X51" s="24">
        <f>('TANF Cases (2 yr)'!X51/'Poverty (2 yr)'!X51)*100</f>
        <v>23.862163298273881</v>
      </c>
      <c r="Y51" s="24">
        <f>('TANF Cases (2 yr)'!Y51/'Poverty (2 yr)'!Y51)*100</f>
        <v>26.791099338243367</v>
      </c>
      <c r="Z51" s="24">
        <f>('TANF Cases (2 yr)'!Z51/'Poverty (2 yr)'!Z51)*100</f>
        <v>27.83894317035352</v>
      </c>
      <c r="AA51" s="24">
        <f>('TANF Cases (2 yr)'!AA51/'Poverty (2 yr)'!AA51)*100</f>
        <v>23.126190214844122</v>
      </c>
      <c r="AB51" s="24">
        <f>('TANF Cases (2 yr)'!AB51/'Poverty (2 yr)'!AB51)*100</f>
        <v>22.576308024240884</v>
      </c>
      <c r="AC51" s="24">
        <f>('TANF Cases (2 yr)'!AC51/'Poverty (2 yr)'!AC51)*100</f>
        <v>22.917773137306973</v>
      </c>
      <c r="AD51" s="24">
        <f>('TANF Cases (2 yr)'!AD51/'Poverty (2 yr)'!AD51)*100</f>
        <v>20.699447303220889</v>
      </c>
      <c r="AE51" s="24">
        <f>('TANF Cases (2 yr)'!AE51/'Poverty (2 yr)'!AE51)*100</f>
        <v>21.589432180737255</v>
      </c>
      <c r="AF51" s="24">
        <f>('TANF Cases (2 yr)'!AF51/'Poverty (2 yr)'!AF51)*100</f>
        <v>22.267899357825481</v>
      </c>
      <c r="AG51" s="24">
        <f>('TANF Cases (2 yr)'!AG51/'Poverty (2 yr)'!AG51)*100</f>
        <v>24.535513856114243</v>
      </c>
      <c r="AH51" s="24">
        <f>('TANF Cases (2 yr)'!AH51/'Poverty (2 yr)'!AH51)*100</f>
        <v>24.380511154827097</v>
      </c>
      <c r="AI51" s="24">
        <f>('TANF Cases (2 yr)'!AI51/'Poverty (2 yr)'!AI51)*100</f>
        <v>22.752405054438807</v>
      </c>
      <c r="AJ51" s="24">
        <f>('TANF Cases (2 yr)'!AJ51/'Poverty (2 yr)'!AJ51)*100</f>
        <v>24.387809860945048</v>
      </c>
      <c r="AK51" s="24">
        <f>('TANF Cases (2 yr)'!AK51/'Poverty (2 yr)'!AK51)*100</f>
        <v>25.820996835027444</v>
      </c>
      <c r="AL51" s="24">
        <f>('TANF Cases (2 yr)'!AL51/'Poverty (2 yr)'!AL51)*100</f>
        <v>23.661566924147149</v>
      </c>
      <c r="AM51" s="24">
        <f>('TANF Cases (2 yr)'!AM51/'Poverty (2 yr)'!AM51)*100</f>
        <v>19.8260657648785</v>
      </c>
      <c r="AN51" s="24">
        <f>('TANF Cases (2 yr)'!AN51/'Poverty (2 yr)'!AN51)*100</f>
        <v>19.919171392748041</v>
      </c>
      <c r="AO51" s="24">
        <f>('TANF Cases (2 yr)'!AO51/'Poverty (2 yr)'!AO51)*100</f>
        <v>22.869866204667549</v>
      </c>
      <c r="AP51" s="24">
        <v>22.664074125564461</v>
      </c>
      <c r="AQ51" s="24">
        <v>20.246597176832136</v>
      </c>
      <c r="AS51" t="s">
        <v>102</v>
      </c>
      <c r="AT51" s="24">
        <v>20.246597176832136</v>
      </c>
    </row>
    <row r="52" spans="1:46" x14ac:dyDescent="0.2">
      <c r="A52" t="s">
        <v>103</v>
      </c>
      <c r="B52" s="24">
        <f>('TANF Cases (2 yr)'!B52/'Poverty (2 yr)'!B52)*100</f>
        <v>49.681135568812998</v>
      </c>
      <c r="C52" s="24">
        <f>('TANF Cases (2 yr)'!C52/'Poverty (2 yr)'!C52)*100</f>
        <v>41.648095086490507</v>
      </c>
      <c r="D52" s="24">
        <f>('TANF Cases (2 yr)'!D52/'Poverty (2 yr)'!D52)*100</f>
        <v>39.976746499539907</v>
      </c>
      <c r="E52" s="24">
        <f>('TANF Cases (2 yr)'!E52/'Poverty (2 yr)'!E52)*100</f>
        <v>31.214178918514829</v>
      </c>
      <c r="F52" s="24">
        <f>('TANF Cases (2 yr)'!F52/'Poverty (2 yr)'!F52)*100</f>
        <v>29.385776824801212</v>
      </c>
      <c r="G52" s="24">
        <f>('TANF Cases (2 yr)'!G52/'Poverty (2 yr)'!G52)*100</f>
        <v>39.290464961605906</v>
      </c>
      <c r="H52" s="24">
        <f>('TANF Cases (2 yr)'!H52/'Poverty (2 yr)'!H52)*100</f>
        <v>43.320290112843622</v>
      </c>
      <c r="I52" s="24">
        <f>('TANF Cases (2 yr)'!I52/'Poverty (2 yr)'!I52)*100</f>
        <v>37.413356334700978</v>
      </c>
      <c r="J52" s="24">
        <f>('TANF Cases (2 yr)'!J52/'Poverty (2 yr)'!J52)*100</f>
        <v>43.062467415517325</v>
      </c>
      <c r="K52" s="24">
        <f>('TANF Cases (2 yr)'!K52/'Poverty (2 yr)'!K52)*100</f>
        <v>57.124872694353293</v>
      </c>
      <c r="L52" s="24">
        <f>('TANF Cases (2 yr)'!L52/'Poverty (2 yr)'!L52)*100</f>
        <v>55.818867787633096</v>
      </c>
      <c r="M52" s="24">
        <f>('TANF Cases (2 yr)'!M52/'Poverty (2 yr)'!M52)*100</f>
        <v>55.265704273236047</v>
      </c>
      <c r="N52" s="24">
        <f>('TANF Cases (2 yr)'!N52/'Poverty (2 yr)'!N52)*100</f>
        <v>60.076884404687604</v>
      </c>
      <c r="O52" s="24">
        <f>('TANF Cases (2 yr)'!O52/'Poverty (2 yr)'!O52)*100</f>
        <v>69.309765217703955</v>
      </c>
      <c r="P52" s="24">
        <f>('TANF Cases (2 yr)'!P52/'Poverty (2 yr)'!P52)*100</f>
        <v>68.366498652385459</v>
      </c>
      <c r="Q52" s="24">
        <f>('TANF Cases (2 yr)'!Q52/'Poverty (2 yr)'!Q52)*100</f>
        <v>62.971416007036062</v>
      </c>
      <c r="R52" s="24">
        <f>('TANF Cases (2 yr)'!R52/'Poverty (2 yr)'!R52)*100</f>
        <v>55.915901023178115</v>
      </c>
      <c r="S52" s="24">
        <f>('TANF Cases (2 yr)'!S52/'Poverty (2 yr)'!S52)*100</f>
        <v>45.372561081405067</v>
      </c>
      <c r="T52" s="24">
        <f>('TANF Cases (2 yr)'!T52/'Poverty (2 yr)'!T52)*100</f>
        <v>30.744011930018754</v>
      </c>
      <c r="U52" s="24">
        <f>('TANF Cases (2 yr)'!U52/'Poverty (2 yr)'!U52)*100</f>
        <v>15.2094249001996</v>
      </c>
      <c r="V52" s="24">
        <f>('TANF Cases (2 yr)'!V52/'Poverty (2 yr)'!V52)*100</f>
        <v>9.7762026817317906</v>
      </c>
      <c r="W52" s="24">
        <f>('TANF Cases (2 yr)'!W52/'Poverty (2 yr)'!W52)*100</f>
        <v>7.6411960132890364</v>
      </c>
      <c r="X52" s="24">
        <f>('TANF Cases (2 yr)'!X52/'Poverty (2 yr)'!X52)*100</f>
        <v>7.0334022038567507</v>
      </c>
      <c r="Y52" s="24">
        <f>('TANF Cases (2 yr)'!Y52/'Poverty (2 yr)'!Y52)*100</f>
        <v>7.2501959000025273</v>
      </c>
      <c r="Z52" s="24">
        <f>('TANF Cases (2 yr)'!Z52/'Poverty (2 yr)'!Z52)*100</f>
        <v>5.364892765347828</v>
      </c>
      <c r="AA52" s="24">
        <f>('TANF Cases (2 yr)'!AA52/'Poverty (2 yr)'!AA52)*100</f>
        <v>4.3805683111582079</v>
      </c>
      <c r="AB52" s="24">
        <f>('TANF Cases (2 yr)'!AB52/'Poverty (2 yr)'!AB52)*100</f>
        <v>3.868112763981904</v>
      </c>
      <c r="AC52" s="24">
        <f>('TANF Cases (2 yr)'!AC52/'Poverty (2 yr)'!AC52)*100</f>
        <v>3.4246258578907445</v>
      </c>
      <c r="AD52" s="24">
        <f>('TANF Cases (2 yr)'!AD52/'Poverty (2 yr)'!AD52)*100</f>
        <v>3.2355112587670725</v>
      </c>
      <c r="AE52" s="24">
        <f>('TANF Cases (2 yr)'!AE52/'Poverty (2 yr)'!AE52)*100</f>
        <v>3.2718978454178962</v>
      </c>
      <c r="AF52" s="24">
        <f>('TANF Cases (2 yr)'!AF52/'Poverty (2 yr)'!AF52)*100</f>
        <v>4.2025371230755209</v>
      </c>
      <c r="AG52" s="24">
        <f>('TANF Cases (2 yr)'!AG52/'Poverty (2 yr)'!AG52)*100</f>
        <v>4.2087853385930307</v>
      </c>
      <c r="AH52" s="24">
        <f>('TANF Cases (2 yr)'!AH52/'Poverty (2 yr)'!AH52)*100</f>
        <v>3.7679361311899884</v>
      </c>
      <c r="AI52" s="24">
        <f>('TANF Cases (2 yr)'!AI52/'Poverty (2 yr)'!AI52)*100</f>
        <v>4.03999923665579</v>
      </c>
      <c r="AJ52" s="24">
        <f>('TANF Cases (2 yr)'!AJ52/'Poverty (2 yr)'!AJ52)*100</f>
        <v>4.3349268841394828</v>
      </c>
      <c r="AK52" s="24">
        <f>('TANF Cases (2 yr)'!AK52/'Poverty (2 yr)'!AK52)*100</f>
        <v>4.8347291337945544</v>
      </c>
      <c r="AL52" s="24">
        <f>('TANF Cases (2 yr)'!AL52/'Poverty (2 yr)'!AL52)*100</f>
        <v>4.8740745428083274</v>
      </c>
      <c r="AM52" s="24">
        <f>('TANF Cases (2 yr)'!AM52/'Poverty (2 yr)'!AM52)*100</f>
        <v>4.8869786692136259</v>
      </c>
      <c r="AN52" s="24">
        <f>('TANF Cases (2 yr)'!AN52/'Poverty (2 yr)'!AN52)*100</f>
        <v>5.6224291170853533</v>
      </c>
      <c r="AO52" s="24">
        <f>('TANF Cases (2 yr)'!AO52/'Poverty (2 yr)'!AO52)*100</f>
        <v>6.42578125</v>
      </c>
      <c r="AP52" s="24">
        <v>7.0514127750209585</v>
      </c>
      <c r="AQ52" s="24">
        <v>7.3931087138564608</v>
      </c>
      <c r="AS52" t="s">
        <v>103</v>
      </c>
      <c r="AT52" s="24">
        <v>7.3931087138564608</v>
      </c>
    </row>
    <row r="54" spans="1:46" x14ac:dyDescent="0.2">
      <c r="AO54" s="24"/>
      <c r="AP54" s="24"/>
      <c r="AQ54" s="24"/>
    </row>
  </sheetData>
  <autoFilter ref="A2:AP52" xr:uid="{1025C10D-1A16-48CF-9BC8-36244C23EA81}"/>
  <mergeCells count="2">
    <mergeCell ref="A1:AL1"/>
    <mergeCell ref="AS2:AT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C2329-C6AA-411A-A53A-591999BA4D2A}">
  <sheetPr>
    <tabColor theme="3" tint="0.59999389629810485"/>
  </sheetPr>
  <dimension ref="A1:F61"/>
  <sheetViews>
    <sheetView zoomScale="85" zoomScaleNormal="85" workbookViewId="0">
      <selection activeCell="C1" sqref="C1"/>
    </sheetView>
  </sheetViews>
  <sheetFormatPr baseColWidth="10" defaultColWidth="9.1640625" defaultRowHeight="15" x14ac:dyDescent="0.2"/>
  <cols>
    <col min="1" max="1" width="9.1640625" style="14"/>
    <col min="2" max="2" width="10.6640625" style="14" customWidth="1"/>
    <col min="3" max="4" width="23.6640625" style="14" customWidth="1"/>
    <col min="5" max="5" width="25.6640625" style="14" customWidth="1"/>
    <col min="6" max="16384" width="9.1640625" style="14"/>
  </cols>
  <sheetData>
    <row r="1" spans="3:5" ht="26.75" customHeight="1" thickBot="1" x14ac:dyDescent="0.25">
      <c r="C1" s="23" t="s">
        <v>46</v>
      </c>
      <c r="D1" s="35" t="s">
        <v>5</v>
      </c>
      <c r="E1" s="36"/>
    </row>
    <row r="30" spans="1:5" ht="32" x14ac:dyDescent="0.2">
      <c r="A30" s="8" t="s">
        <v>106</v>
      </c>
      <c r="B30" s="8" t="s">
        <v>7</v>
      </c>
      <c r="C30" s="9" t="s">
        <v>8</v>
      </c>
      <c r="D30" s="9" t="s">
        <v>9</v>
      </c>
      <c r="E30" s="13" t="s">
        <v>107</v>
      </c>
    </row>
    <row r="31" spans="1:5" ht="16" x14ac:dyDescent="0.2">
      <c r="A31" s="27">
        <v>1992</v>
      </c>
      <c r="B31" s="27" t="s">
        <v>37</v>
      </c>
      <c r="C31" s="12">
        <f>VLOOKUP($C$1,'TANF Cases (2 yr)'!$A$3:$AL$54,15,0)</f>
        <v>92257.666666666672</v>
      </c>
      <c r="D31" s="10">
        <f>VLOOKUP($C$1,'Poverty (2 yr)'!$A$3:$AM$54,15,0)</f>
        <v>176229.5</v>
      </c>
      <c r="E31" s="19">
        <f>VLOOKUP($C$1,'Deep Poverty (2 yr)'!$A$2:$Y$54,2,0)</f>
        <v>96548.5</v>
      </c>
    </row>
    <row r="32" spans="1:5" ht="16" x14ac:dyDescent="0.2">
      <c r="A32" s="27">
        <v>1993</v>
      </c>
      <c r="B32" s="27" t="s">
        <v>39</v>
      </c>
      <c r="C32" s="12">
        <f>VLOOKUP($C$1,'TANF Cases (2 yr)'!$A$3:$AL$54,16,0)</f>
        <v>90638.416666666672</v>
      </c>
      <c r="D32" s="10">
        <f>VLOOKUP($C$1,'Poverty (2 yr)'!$A$3:$AM$54,16,0)</f>
        <v>222239</v>
      </c>
      <c r="E32" s="19">
        <f>VLOOKUP($C$1,'Deep Poverty (2 yr)'!$A$2:$Y$54,3,0)</f>
        <v>124039</v>
      </c>
    </row>
    <row r="33" spans="1:5" ht="16" x14ac:dyDescent="0.2">
      <c r="A33" s="27">
        <v>1994</v>
      </c>
      <c r="B33" s="27" t="s">
        <v>41</v>
      </c>
      <c r="C33" s="12">
        <f>VLOOKUP($C$1,'TANF Cases (2 yr)'!$A$3:$AL$54,17,0)</f>
        <v>87521.375</v>
      </c>
      <c r="D33" s="10">
        <f>VLOOKUP($C$1,'Poverty (2 yr)'!$A$3:$AM$54,17,0)</f>
        <v>208395.5</v>
      </c>
      <c r="E33" s="19">
        <f>VLOOKUP($C$1,'Deep Poverty (2 yr)'!$A$2:$Y$54,4,0)</f>
        <v>105288</v>
      </c>
    </row>
    <row r="34" spans="1:5" ht="16" x14ac:dyDescent="0.2">
      <c r="A34" s="27">
        <v>1995</v>
      </c>
      <c r="B34" s="27" t="s">
        <v>43</v>
      </c>
      <c r="C34" s="12">
        <f>VLOOKUP($C$1,'TANF Cases (2 yr)'!$A$3:$AL$54,18,0)</f>
        <v>81500.416666666657</v>
      </c>
      <c r="D34" s="10">
        <f>VLOOKUP($C$1,'Poverty (2 yr)'!$A$3:$AM$54,18,0)</f>
        <v>165391.5</v>
      </c>
      <c r="E34" s="19">
        <f>VLOOKUP($C$1,'Deep Poverty (2 yr)'!$A$2:$Y$54,5,0)</f>
        <v>73591.5</v>
      </c>
    </row>
    <row r="35" spans="1:5" ht="16" x14ac:dyDescent="0.2">
      <c r="A35" s="27">
        <v>1996</v>
      </c>
      <c r="B35" s="27" t="s">
        <v>45</v>
      </c>
      <c r="C35" s="12">
        <f>VLOOKUP($C$1,'TANF Cases (2 yr)'!$A$3:$AL$54,19,0)</f>
        <v>72746.666666666657</v>
      </c>
      <c r="D35" s="10">
        <f>VLOOKUP($C$1,'Poverty (2 yr)'!$A$3:$AM$54,19,0)</f>
        <v>151647</v>
      </c>
      <c r="E35" s="19">
        <f>VLOOKUP($C$1,'Deep Poverty (2 yr)'!$A$2:$Y$54,6,0)</f>
        <v>69531.5</v>
      </c>
    </row>
    <row r="36" spans="1:5" ht="16" x14ac:dyDescent="0.2">
      <c r="A36" s="27">
        <v>1997</v>
      </c>
      <c r="B36" s="27" t="s">
        <v>47</v>
      </c>
      <c r="C36" s="12">
        <f>VLOOKUP($C$1,'TANF Cases (2 yr)'!$A$3:$AL$54,20,0)</f>
        <v>60430.791666666664</v>
      </c>
      <c r="D36" s="10">
        <f>VLOOKUP($C$1,'Poverty (2 yr)'!$A$3:$AM$54,20,0)</f>
        <v>143858.5</v>
      </c>
      <c r="E36" s="19">
        <f>VLOOKUP($C$1,'Deep Poverty (2 yr)'!$A$2:$Y$54,7,0)</f>
        <v>66286.5</v>
      </c>
    </row>
    <row r="37" spans="1:5" ht="16" x14ac:dyDescent="0.2">
      <c r="A37" s="27">
        <v>1998</v>
      </c>
      <c r="B37" s="27" t="s">
        <v>49</v>
      </c>
      <c r="C37" s="12">
        <f>VLOOKUP($C$1,'TANF Cases (2 yr)'!$A$3:$AL$54,21,0)</f>
        <v>50094.583333333328</v>
      </c>
      <c r="D37" s="10">
        <f>VLOOKUP($C$1,'Poverty (2 yr)'!$A$3:$AM$54,21,0)</f>
        <v>142031</v>
      </c>
      <c r="E37" s="19">
        <f>VLOOKUP($C$1,'Deep Poverty (2 yr)'!$A$2:$Y$54,8,0)</f>
        <v>62207</v>
      </c>
    </row>
    <row r="38" spans="1:5" ht="16" x14ac:dyDescent="0.2">
      <c r="A38" s="27">
        <v>1999</v>
      </c>
      <c r="B38" s="27" t="s">
        <v>51</v>
      </c>
      <c r="C38" s="12">
        <f>VLOOKUP($C$1,'TANF Cases (2 yr)'!$A$3:$AL$54,22,0)</f>
        <v>41528.666666666664</v>
      </c>
      <c r="D38" s="10">
        <f>VLOOKUP($C$1,'Poverty (2 yr)'!$A$3:$AM$54,22,0)</f>
        <v>142343</v>
      </c>
      <c r="E38" s="19">
        <f>VLOOKUP($C$1,'Deep Poverty (2 yr)'!$A$2:$Y$54,9,0)</f>
        <v>61098</v>
      </c>
    </row>
    <row r="39" spans="1:5" ht="16" x14ac:dyDescent="0.2">
      <c r="A39" s="27">
        <v>2000</v>
      </c>
      <c r="B39" s="27" t="s">
        <v>53</v>
      </c>
      <c r="C39" s="12">
        <f>VLOOKUP($C$1,'TANF Cases (2 yr)'!$A$3:$AL$54,23,0)</f>
        <v>31205.833333333332</v>
      </c>
      <c r="D39" s="10">
        <f>VLOOKUP($C$1,'Poverty (2 yr)'!$A$3:$AM$54,23,0)</f>
        <v>138774</v>
      </c>
      <c r="E39" s="19">
        <f>VLOOKUP($C$1,'Deep Poverty (2 yr)'!$A$2:$Y$54,10,0)</f>
        <v>52523</v>
      </c>
    </row>
    <row r="40" spans="1:5" ht="16" x14ac:dyDescent="0.2">
      <c r="A40" s="27">
        <v>2001</v>
      </c>
      <c r="B40" s="27" t="s">
        <v>55</v>
      </c>
      <c r="C40" s="12">
        <f>VLOOKUP($C$1,'TANF Cases (2 yr)'!$A$3:$AL$54,24,0)</f>
        <v>25751.833333333336</v>
      </c>
      <c r="D40" s="10">
        <f>VLOOKUP($C$1,'Poverty (2 yr)'!$A$3:$AM$54,24,0)</f>
        <v>137974</v>
      </c>
      <c r="E40" s="19">
        <f>VLOOKUP($C$1,'Deep Poverty (2 yr)'!$A$2:$Y$54,11,0)</f>
        <v>59263</v>
      </c>
    </row>
    <row r="41" spans="1:5" ht="16" x14ac:dyDescent="0.2">
      <c r="A41" s="27">
        <v>2002</v>
      </c>
      <c r="B41" s="27" t="s">
        <v>57</v>
      </c>
      <c r="C41" s="12">
        <f>VLOOKUP($C$1,'TANF Cases (2 yr)'!$A$3:$AL$54,25,0)</f>
        <v>24038.416666666668</v>
      </c>
      <c r="D41" s="10">
        <f>VLOOKUP($C$1,'Poverty (2 yr)'!$A$3:$AM$54,25,0)</f>
        <v>138684.5</v>
      </c>
      <c r="E41" s="19">
        <f>VLOOKUP($C$1,'Deep Poverty (2 yr)'!$A$2:$Y$54,12,0)</f>
        <v>78782.5</v>
      </c>
    </row>
    <row r="42" spans="1:5" ht="16" x14ac:dyDescent="0.2">
      <c r="A42" s="27">
        <v>2003</v>
      </c>
      <c r="B42" s="27" t="s">
        <v>60</v>
      </c>
      <c r="C42" s="12">
        <f>VLOOKUP($C$1,'TANF Cases (2 yr)'!$A$3:$AL$54,26,0)</f>
        <v>22924.75</v>
      </c>
      <c r="D42" s="10">
        <f>VLOOKUP($C$1,'Poverty (2 yr)'!$A$3:$AM$54,26,0)</f>
        <v>146789</v>
      </c>
      <c r="E42" s="19">
        <f>VLOOKUP($C$1,'Deep Poverty (2 yr)'!$A$2:$Y$54,13,0)</f>
        <v>81807</v>
      </c>
    </row>
    <row r="43" spans="1:5" ht="16" x14ac:dyDescent="0.2">
      <c r="A43" s="27">
        <v>2004</v>
      </c>
      <c r="B43" s="27" t="s">
        <v>62</v>
      </c>
      <c r="C43" s="12">
        <f>VLOOKUP($C$1,'TANF Cases (2 yr)'!$A$3:$AL$54,27,0)</f>
        <v>20013.708333333332</v>
      </c>
      <c r="D43" s="10">
        <f>VLOOKUP($C$1,'Poverty (2 yr)'!$A$3:$AM$54,27,0)</f>
        <v>132551</v>
      </c>
      <c r="E43" s="19">
        <f>VLOOKUP($C$1,'Deep Poverty (2 yr)'!$A$2:$Y$54,14,0)</f>
        <v>66026</v>
      </c>
    </row>
    <row r="44" spans="1:5" ht="16" x14ac:dyDescent="0.2">
      <c r="A44" s="27">
        <v>2005</v>
      </c>
      <c r="B44" s="27" t="s">
        <v>64</v>
      </c>
      <c r="C44" s="12">
        <f>VLOOKUP($C$1,'TANF Cases (2 yr)'!$A$3:$AL$54,28,0)</f>
        <v>16506.958333333332</v>
      </c>
      <c r="D44" s="10">
        <f>VLOOKUP($C$1,'Poverty (2 yr)'!$A$3:$AM$54,28,0)</f>
        <v>126972</v>
      </c>
      <c r="E44" s="19">
        <f>VLOOKUP($C$1,'Deep Poverty (2 yr)'!$A$2:$Y$54,15,0)</f>
        <v>55307</v>
      </c>
    </row>
    <row r="45" spans="1:5" ht="16" x14ac:dyDescent="0.2">
      <c r="A45" s="27">
        <v>2006</v>
      </c>
      <c r="B45" s="27" t="s">
        <v>66</v>
      </c>
      <c r="C45" s="12">
        <f>VLOOKUP($C$1,'TANF Cases (2 yr)'!$A$3:$AL$54,29,0)</f>
        <v>13376.333333333334</v>
      </c>
      <c r="D45" s="10">
        <f>VLOOKUP($C$1,'Poverty (2 yr)'!$A$3:$AM$54,29,0)</f>
        <v>130529</v>
      </c>
      <c r="E45" s="19">
        <f>VLOOKUP($C$1,'Deep Poverty (2 yr)'!$A$2:$Y$54,16,0)</f>
        <v>55358</v>
      </c>
    </row>
    <row r="46" spans="1:5" ht="16" x14ac:dyDescent="0.2">
      <c r="A46" s="27">
        <v>2007</v>
      </c>
      <c r="B46" s="27" t="s">
        <v>68</v>
      </c>
      <c r="C46" s="12">
        <f>VLOOKUP($C$1,'TANF Cases (2 yr)'!$A$3:$AL$54,30,0)</f>
        <v>11274.125</v>
      </c>
      <c r="D46" s="10">
        <f>VLOOKUP($C$1,'Poverty (2 yr)'!$A$3:$AM$54,30,0)</f>
        <v>126197</v>
      </c>
      <c r="E46" s="19">
        <f>VLOOKUP($C$1,'Deep Poverty (2 yr)'!$A$2:$Y$54,17,0)</f>
        <v>61315</v>
      </c>
    </row>
    <row r="47" spans="1:5" ht="16" x14ac:dyDescent="0.2">
      <c r="A47" s="27">
        <v>2008</v>
      </c>
      <c r="B47" s="27" t="s">
        <v>70</v>
      </c>
      <c r="C47" s="12">
        <f>VLOOKUP($C$1,'TANF Cases (2 yr)'!$A$3:$AL$54,31,0)</f>
        <v>10955.541666666666</v>
      </c>
      <c r="D47" s="10">
        <f>VLOOKUP($C$1,'Poverty (2 yr)'!$A$3:$AM$54,31,0)</f>
        <v>127901</v>
      </c>
      <c r="E47" s="19">
        <f>VLOOKUP($C$1,'Deep Poverty (2 yr)'!$A$2:$Y$54,18,0)</f>
        <v>59569</v>
      </c>
    </row>
    <row r="48" spans="1:5" ht="16" x14ac:dyDescent="0.2">
      <c r="A48" s="27">
        <v>2009</v>
      </c>
      <c r="B48" s="27" t="s">
        <v>72</v>
      </c>
      <c r="C48" s="12">
        <f>VLOOKUP($C$1,'TANF Cases (2 yr)'!$A$3:$AL$54,32,0)</f>
        <v>10706.916666666666</v>
      </c>
      <c r="D48" s="10">
        <f>VLOOKUP($C$1,'Poverty (2 yr)'!$A$3:$AM$54,32,0)</f>
        <v>115051.5</v>
      </c>
      <c r="E48" s="19">
        <f>VLOOKUP($C$1,'Deep Poverty (2 yr)'!$A$2:$Y$54,19,0)</f>
        <v>53354.5</v>
      </c>
    </row>
    <row r="49" spans="1:6" ht="16" x14ac:dyDescent="0.2">
      <c r="A49" s="27">
        <v>2010</v>
      </c>
      <c r="B49" s="27" t="s">
        <v>74</v>
      </c>
      <c r="C49" s="12">
        <f>VLOOKUP($C$1,'TANF Cases (2 yr)'!$A$3:$AL$54,33,0)</f>
        <v>10899.291666666666</v>
      </c>
      <c r="D49" s="10">
        <f>VLOOKUP($C$1,'Poverty (2 yr)'!$A$3:$AM$54,33,0)</f>
        <v>128072</v>
      </c>
      <c r="E49" s="19">
        <f>VLOOKUP($C$1,'Deep Poverty (2 yr)'!$A$2:$Y$54,20,0)</f>
        <v>70385.5</v>
      </c>
      <c r="F49" s="34"/>
    </row>
    <row r="50" spans="1:6" ht="16" x14ac:dyDescent="0.2">
      <c r="A50" s="27">
        <v>2011</v>
      </c>
      <c r="B50" s="27" t="s">
        <v>75</v>
      </c>
      <c r="C50" s="12">
        <f>VLOOKUP($C$1,'TANF Cases (2 yr)'!$A$3:$AL$54,34,0)</f>
        <v>10897.041666666666</v>
      </c>
      <c r="D50" s="10">
        <f>VLOOKUP($C$1,'Poverty (2 yr)'!$A$3:$AM$54,34,0)</f>
        <v>151522.5</v>
      </c>
      <c r="E50" s="19">
        <f>VLOOKUP($C$1,'Deep Poverty (2 yr)'!$A$2:$Y$54,21,0)</f>
        <v>83604.5</v>
      </c>
      <c r="F50" s="34"/>
    </row>
    <row r="51" spans="1:6" ht="16" x14ac:dyDescent="0.2">
      <c r="A51" s="27">
        <v>2012</v>
      </c>
      <c r="B51" s="27" t="s">
        <v>77</v>
      </c>
      <c r="C51" s="12">
        <f>VLOOKUP($C$1,'TANF Cases (2 yr)'!$A$3:$AL$54,35,0)</f>
        <v>9957.9166666666661</v>
      </c>
      <c r="D51" s="10">
        <f>VLOOKUP($C$1,'Poverty (2 yr)'!$A$3:$AM$54,35,0)</f>
        <v>148702</v>
      </c>
      <c r="E51" s="19">
        <f>VLOOKUP($C$1,'Deep Poverty (2 yr)'!$A$2:$Y$54,22,0)</f>
        <v>69753.5</v>
      </c>
    </row>
    <row r="52" spans="1:6" ht="16" x14ac:dyDescent="0.2">
      <c r="A52" s="27">
        <v>2013</v>
      </c>
      <c r="B52" s="27" t="s">
        <v>79</v>
      </c>
      <c r="C52" s="12">
        <f>VLOOKUP($C$1,'TANF Cases (2 yr)'!$A$3:$AL$54,36,0)</f>
        <v>8149.958333333333</v>
      </c>
      <c r="D52" s="10">
        <f>VLOOKUP($C$1,'Poverty (2 yr)'!$A$3:$AM$54,36,0)</f>
        <v>141898.5</v>
      </c>
      <c r="E52" s="19">
        <f>VLOOKUP($C$1,'Deep Poverty (2 yr)'!$A$2:$Y$54,23,0)</f>
        <v>61739</v>
      </c>
    </row>
    <row r="53" spans="1:6" ht="16" x14ac:dyDescent="0.2">
      <c r="A53" s="27">
        <v>2014</v>
      </c>
      <c r="B53" s="27" t="s">
        <v>81</v>
      </c>
      <c r="C53" s="12">
        <f>VLOOKUP($C$1,'TANF Cases (2 yr)'!$A$3:$AL$54,37,0)</f>
        <v>6465.875</v>
      </c>
      <c r="D53" s="10">
        <f>VLOOKUP($C$1,'Poverty (2 yr)'!$A$3:$AM$54,37,0)</f>
        <v>158274.5</v>
      </c>
      <c r="E53" s="19">
        <f>VLOOKUP($C$1,'Deep Poverty (2 yr)'!$A$2:$Y$54,24,0)</f>
        <v>74222</v>
      </c>
    </row>
    <row r="54" spans="1:6" ht="16" x14ac:dyDescent="0.2">
      <c r="A54" s="27">
        <v>2015</v>
      </c>
      <c r="B54" s="27" t="s">
        <v>83</v>
      </c>
      <c r="C54" s="12">
        <f>VLOOKUP($C$1,'TANF Cases (2 yr)'!$A$3:$AL$54,38,0)</f>
        <v>5629</v>
      </c>
      <c r="D54" s="10">
        <f>VLOOKUP($C$1,'Poverty (2 yr)'!$A$3:$AM$58,38,0)</f>
        <v>157241.5</v>
      </c>
      <c r="E54" s="19">
        <f>VLOOKUP($C$1,'Deep Poverty (2 yr)'!$A$2:$Y$54,25,0)</f>
        <v>77825.5</v>
      </c>
    </row>
    <row r="55" spans="1:6" ht="16" x14ac:dyDescent="0.2">
      <c r="A55" s="27">
        <v>2016</v>
      </c>
      <c r="B55" s="27" t="s">
        <v>85</v>
      </c>
      <c r="C55" s="12">
        <f>VLOOKUP($C$1,'TANF Cases (2 yr)'!$A$3:$AP$54,39,0)</f>
        <v>5636.0416666666661</v>
      </c>
      <c r="D55" s="10">
        <f>VLOOKUP($C$1,'Poverty (2 yr)'!$A$3:$AM$54,39,0)</f>
        <v>133263</v>
      </c>
      <c r="E55" s="19">
        <f>VLOOKUP($C$1,'Deep Poverty (2 yr)'!$A$2:$Z$54,26,0)</f>
        <v>69202.5</v>
      </c>
    </row>
    <row r="56" spans="1:6" ht="16" x14ac:dyDescent="0.2">
      <c r="A56" s="27">
        <v>2017</v>
      </c>
      <c r="B56" s="27" t="s">
        <v>87</v>
      </c>
      <c r="C56" s="12">
        <f>VLOOKUP($C$1,'TANF Cases (2 yr)'!$A$3:$AP$54,40,0)</f>
        <v>5669</v>
      </c>
      <c r="D56" s="10">
        <f>VLOOKUP($C$1,'Poverty (2 yr)'!$A$3:$AN$54,40,0)</f>
        <v>144305.5</v>
      </c>
      <c r="E56" s="19">
        <f>VLOOKUP($C$1,'Deep Poverty (2 yr)'!$A$2:$AA$54,27,0)</f>
        <v>67100.5</v>
      </c>
    </row>
    <row r="57" spans="1:6" ht="16" x14ac:dyDescent="0.2">
      <c r="A57" s="27">
        <v>2018</v>
      </c>
      <c r="B57" s="31" t="s">
        <v>88</v>
      </c>
      <c r="C57" s="12">
        <f>VLOOKUP($C$1,'TANF Cases (2 yr)'!$A$3:$AP$54,41,0)</f>
        <v>5533.625</v>
      </c>
      <c r="D57" s="10">
        <f>VLOOKUP($C$1,'Poverty (2 yr)'!$A$3:$AP$54,41,0)</f>
        <v>142054</v>
      </c>
      <c r="E57" s="19">
        <f>VLOOKUP($C$1,'Deep Poverty (2 yr)'!$A$2:$AB$54,28,0)</f>
        <v>66106</v>
      </c>
    </row>
    <row r="58" spans="1:6" ht="16" x14ac:dyDescent="0.2">
      <c r="A58" s="27">
        <v>2019</v>
      </c>
      <c r="B58" s="31" t="s">
        <v>89</v>
      </c>
      <c r="C58" s="12">
        <f>VLOOKUP($C$1,'TANF Cases (2 yr)'!$A$3:$AP$54,42,0)</f>
        <v>5090.333333333333</v>
      </c>
      <c r="D58" s="10">
        <f>VLOOKUP($C$1,'Poverty (2 yr)'!$A$3:$AZ$54,42,0)</f>
        <v>130769</v>
      </c>
      <c r="E58" s="19">
        <f>VLOOKUP($C$1,'Deep Poverty (2 yr)'!$A$2:$AZ$54,29,0)</f>
        <v>63099</v>
      </c>
    </row>
    <row r="59" spans="1:6" ht="16" x14ac:dyDescent="0.2">
      <c r="A59" s="27">
        <v>2020</v>
      </c>
      <c r="B59" s="31" t="s">
        <v>90</v>
      </c>
      <c r="C59" s="12">
        <f>VLOOKUP($C$1,'TANF Cases (2 yr)'!$A$3:$AZ$54,43,0)</f>
        <v>4355.5</v>
      </c>
      <c r="D59" s="10">
        <f>VLOOKUP($C$1,'Poverty (2 yr)'!$A$3:$AZ$54,43,0)</f>
        <v>114302</v>
      </c>
      <c r="E59" s="19">
        <f>VLOOKUP($C$1,'Deep Poverty (2 yr)'!$A$2:$AZ$54,30,0)</f>
        <v>57674.5</v>
      </c>
    </row>
    <row r="61" spans="1:6" x14ac:dyDescent="0.2">
      <c r="A61" t="s">
        <v>93</v>
      </c>
    </row>
  </sheetData>
  <mergeCells count="1">
    <mergeCell ref="D1:E1"/>
  </mergeCells>
  <phoneticPr fontId="10" type="noConversion"/>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r:uid="{28AEE67E-FD08-4980-BF0A-6C30894EB380}">
          <x14:formula1>
            <xm:f>'TANF Cases (2 yr)'!$A$3:$A$52</xm:f>
          </x14:formula1>
          <xm:sqref>C1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AR54"/>
  <sheetViews>
    <sheetView workbookViewId="0">
      <pane xSplit="1" ySplit="2" topLeftCell="AQ3" activePane="bottomRight" state="frozen"/>
      <selection pane="topRight" activeCell="B1" sqref="B1"/>
      <selection pane="bottomLeft" activeCell="A4" sqref="A4"/>
      <selection pane="bottomRight" activeCell="AQ3" sqref="AQ3"/>
    </sheetView>
  </sheetViews>
  <sheetFormatPr baseColWidth="10" defaultColWidth="8.6640625" defaultRowHeight="15" x14ac:dyDescent="0.2"/>
  <cols>
    <col min="1" max="1" width="18.6640625" bestFit="1" customWidth="1"/>
    <col min="2" max="38" width="9.1640625" bestFit="1" customWidth="1"/>
    <col min="39" max="39" width="9.1640625" customWidth="1"/>
    <col min="40" max="40" width="10.5" bestFit="1" customWidth="1"/>
    <col min="41" max="41" width="10.33203125" bestFit="1" customWidth="1"/>
    <col min="42" max="42" width="10.33203125" style="26" bestFit="1" customWidth="1"/>
    <col min="43" max="43" width="11.83203125" style="26" bestFit="1" customWidth="1"/>
  </cols>
  <sheetData>
    <row r="1" spans="1:44" ht="19" x14ac:dyDescent="0.25">
      <c r="A1" s="37" t="s">
        <v>108</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44" s="2" customFormat="1" x14ac:dyDescent="0.2">
      <c r="B2" s="2" t="s">
        <v>11</v>
      </c>
      <c r="C2" s="2" t="s">
        <v>13</v>
      </c>
      <c r="D2" s="2" t="s">
        <v>15</v>
      </c>
      <c r="E2" s="2" t="s">
        <v>17</v>
      </c>
      <c r="F2" s="2" t="s">
        <v>19</v>
      </c>
      <c r="G2" s="2" t="s">
        <v>21</v>
      </c>
      <c r="H2" s="2" t="s">
        <v>23</v>
      </c>
      <c r="I2" s="2" t="s">
        <v>25</v>
      </c>
      <c r="J2" s="2" t="s">
        <v>27</v>
      </c>
      <c r="K2" s="2" t="s">
        <v>29</v>
      </c>
      <c r="L2" s="2" t="s">
        <v>31</v>
      </c>
      <c r="M2" s="2" t="s">
        <v>33</v>
      </c>
      <c r="N2" s="2" t="s">
        <v>35</v>
      </c>
      <c r="O2" s="2" t="s">
        <v>37</v>
      </c>
      <c r="P2" s="2" t="s">
        <v>39</v>
      </c>
      <c r="Q2" s="2" t="s">
        <v>41</v>
      </c>
      <c r="R2" s="2" t="s">
        <v>43</v>
      </c>
      <c r="S2" s="2" t="s">
        <v>45</v>
      </c>
      <c r="T2" s="2" t="s">
        <v>47</v>
      </c>
      <c r="U2" s="2" t="s">
        <v>49</v>
      </c>
      <c r="V2" s="2" t="s">
        <v>51</v>
      </c>
      <c r="W2" s="2" t="s">
        <v>53</v>
      </c>
      <c r="X2" s="2" t="s">
        <v>55</v>
      </c>
      <c r="Y2" s="2" t="s">
        <v>57</v>
      </c>
      <c r="Z2" s="2" t="s">
        <v>60</v>
      </c>
      <c r="AA2" s="2" t="s">
        <v>62</v>
      </c>
      <c r="AB2" s="2" t="s">
        <v>64</v>
      </c>
      <c r="AC2" s="25" t="s">
        <v>66</v>
      </c>
      <c r="AD2" s="2" t="s">
        <v>68</v>
      </c>
      <c r="AE2" s="2" t="s">
        <v>70</v>
      </c>
      <c r="AF2" s="2" t="s">
        <v>72</v>
      </c>
      <c r="AG2" s="2" t="s">
        <v>74</v>
      </c>
      <c r="AH2" s="2" t="s">
        <v>75</v>
      </c>
      <c r="AI2" s="2" t="s">
        <v>77</v>
      </c>
      <c r="AJ2" s="2" t="s">
        <v>79</v>
      </c>
      <c r="AK2" s="2" t="s">
        <v>81</v>
      </c>
      <c r="AL2" s="2" t="s">
        <v>83</v>
      </c>
      <c r="AM2" s="2" t="s">
        <v>85</v>
      </c>
      <c r="AN2" s="2" t="s">
        <v>87</v>
      </c>
      <c r="AO2" s="2" t="s">
        <v>88</v>
      </c>
      <c r="AP2" s="32" t="s">
        <v>89</v>
      </c>
      <c r="AQ2" s="32" t="s">
        <v>90</v>
      </c>
    </row>
    <row r="3" spans="1:44" x14ac:dyDescent="0.2">
      <c r="A3" t="s">
        <v>12</v>
      </c>
      <c r="B3" s="1">
        <v>120880.5</v>
      </c>
      <c r="C3" s="1">
        <v>119615</v>
      </c>
      <c r="D3" s="1">
        <v>130094.5</v>
      </c>
      <c r="E3" s="1">
        <v>140585.5</v>
      </c>
      <c r="F3" s="1">
        <v>138376.5</v>
      </c>
      <c r="G3" s="1">
        <v>128608</v>
      </c>
      <c r="H3" s="1">
        <v>140220.5</v>
      </c>
      <c r="I3" s="1">
        <v>167587.5</v>
      </c>
      <c r="J3" s="1">
        <v>163475</v>
      </c>
      <c r="K3" s="1">
        <v>150301.5</v>
      </c>
      <c r="L3" s="1">
        <v>133306</v>
      </c>
      <c r="M3" s="1">
        <v>121613</v>
      </c>
      <c r="N3" s="1">
        <v>133876</v>
      </c>
      <c r="O3" s="1">
        <v>140321</v>
      </c>
      <c r="P3" s="1">
        <v>134165.5</v>
      </c>
      <c r="Q3" s="1">
        <v>127762</v>
      </c>
      <c r="R3" s="1">
        <v>137794.5</v>
      </c>
      <c r="S3" s="1">
        <v>132675</v>
      </c>
      <c r="T3" s="1">
        <v>118946</v>
      </c>
      <c r="U3" s="1">
        <v>114729.5</v>
      </c>
      <c r="V3" s="1">
        <v>113369.5</v>
      </c>
      <c r="W3" s="1">
        <v>107949</v>
      </c>
      <c r="X3" s="1">
        <v>108883.5</v>
      </c>
      <c r="Y3" s="1">
        <v>116304</v>
      </c>
      <c r="Z3" s="1">
        <v>121419</v>
      </c>
      <c r="AA3" s="1">
        <v>134615.5</v>
      </c>
      <c r="AB3" s="1">
        <v>125638</v>
      </c>
      <c r="AC3" s="1">
        <v>115679</v>
      </c>
      <c r="AD3" s="1">
        <v>120260</v>
      </c>
      <c r="AE3" s="1">
        <v>123119</v>
      </c>
      <c r="AF3" s="1">
        <v>120864.5</v>
      </c>
      <c r="AG3" s="1">
        <v>123412</v>
      </c>
      <c r="AH3" s="1">
        <v>128381</v>
      </c>
      <c r="AI3" s="1">
        <v>135242</v>
      </c>
      <c r="AJ3" s="1">
        <v>148935.5</v>
      </c>
      <c r="AK3" s="1">
        <v>151369.5</v>
      </c>
      <c r="AL3" s="1">
        <v>129819.5</v>
      </c>
      <c r="AM3" s="1">
        <v>117267</v>
      </c>
      <c r="AN3" s="26">
        <v>114289.5</v>
      </c>
      <c r="AO3" s="26">
        <v>106562.5</v>
      </c>
      <c r="AP3" s="26">
        <v>97221.5</v>
      </c>
      <c r="AQ3" s="26">
        <v>98169</v>
      </c>
      <c r="AR3" s="1"/>
    </row>
    <row r="4" spans="1:44" x14ac:dyDescent="0.2">
      <c r="A4" t="s">
        <v>14</v>
      </c>
      <c r="B4" s="1">
        <v>7143.5</v>
      </c>
      <c r="C4" s="1">
        <v>8249.5</v>
      </c>
      <c r="D4" s="1">
        <v>6949.5</v>
      </c>
      <c r="E4" s="1">
        <v>7562</v>
      </c>
      <c r="F4" s="1">
        <v>9696</v>
      </c>
      <c r="G4" s="1">
        <v>9434.5</v>
      </c>
      <c r="H4" s="1">
        <v>7448</v>
      </c>
      <c r="I4" s="1">
        <v>8317.5</v>
      </c>
      <c r="J4" s="1">
        <v>10050.5</v>
      </c>
      <c r="K4" s="1">
        <v>9792</v>
      </c>
      <c r="L4" s="1">
        <v>9575</v>
      </c>
      <c r="M4" s="1">
        <v>10776.5</v>
      </c>
      <c r="N4" s="1">
        <v>10483.5</v>
      </c>
      <c r="O4" s="1">
        <v>9978.5</v>
      </c>
      <c r="P4" s="1">
        <v>10151.5</v>
      </c>
      <c r="Q4" s="1">
        <v>10514.5</v>
      </c>
      <c r="R4" s="1">
        <v>9739.5</v>
      </c>
      <c r="S4" s="1">
        <v>9338</v>
      </c>
      <c r="T4" s="1">
        <v>9661</v>
      </c>
      <c r="U4" s="1">
        <v>9849.5</v>
      </c>
      <c r="V4" s="1">
        <v>8728</v>
      </c>
      <c r="W4" s="1">
        <v>7495.5</v>
      </c>
      <c r="X4" s="1">
        <v>9398</v>
      </c>
      <c r="Y4" s="1">
        <v>10268.5</v>
      </c>
      <c r="Z4" s="1">
        <v>8944</v>
      </c>
      <c r="AA4" s="1">
        <v>8715.5</v>
      </c>
      <c r="AB4" s="1">
        <v>10991.5</v>
      </c>
      <c r="AC4" s="1">
        <v>11864.5</v>
      </c>
      <c r="AD4" s="1">
        <v>9578.5</v>
      </c>
      <c r="AE4" s="1">
        <v>7693</v>
      </c>
      <c r="AF4" s="1">
        <v>10161</v>
      </c>
      <c r="AG4" s="1">
        <v>12834.5</v>
      </c>
      <c r="AH4" s="1">
        <v>13339.5</v>
      </c>
      <c r="AI4" s="1">
        <v>13335.5</v>
      </c>
      <c r="AJ4" s="1">
        <v>12487.5</v>
      </c>
      <c r="AK4" s="1">
        <v>12265.5</v>
      </c>
      <c r="AL4" s="1">
        <v>10915</v>
      </c>
      <c r="AM4" s="1">
        <v>11644</v>
      </c>
      <c r="AN4" s="26">
        <v>15343</v>
      </c>
      <c r="AO4" s="26">
        <v>15092.5</v>
      </c>
      <c r="AP4" s="26">
        <v>12219</v>
      </c>
      <c r="AQ4" s="26">
        <v>11918.5</v>
      </c>
      <c r="AR4" s="1"/>
    </row>
    <row r="5" spans="1:44" x14ac:dyDescent="0.2">
      <c r="A5" t="s">
        <v>16</v>
      </c>
      <c r="B5" s="1">
        <v>33761.5</v>
      </c>
      <c r="C5" s="1">
        <v>47665</v>
      </c>
      <c r="D5" s="1">
        <v>50524</v>
      </c>
      <c r="E5" s="1">
        <v>51515.5</v>
      </c>
      <c r="F5" s="1">
        <v>63332.5</v>
      </c>
      <c r="G5" s="1">
        <v>82471</v>
      </c>
      <c r="H5" s="1">
        <v>73105.5</v>
      </c>
      <c r="I5" s="1">
        <v>68080.5</v>
      </c>
      <c r="J5" s="1">
        <v>76927</v>
      </c>
      <c r="K5" s="1">
        <v>74960.5</v>
      </c>
      <c r="L5" s="1">
        <v>85449</v>
      </c>
      <c r="M5" s="1">
        <v>84306</v>
      </c>
      <c r="N5" s="1">
        <v>78505.5</v>
      </c>
      <c r="O5" s="1">
        <v>87917</v>
      </c>
      <c r="P5" s="1">
        <v>105941</v>
      </c>
      <c r="Q5" s="1">
        <v>119985.5</v>
      </c>
      <c r="R5" s="1">
        <v>127310</v>
      </c>
      <c r="S5" s="1">
        <v>153388</v>
      </c>
      <c r="T5" s="1">
        <v>161001</v>
      </c>
      <c r="U5" s="1">
        <v>148088</v>
      </c>
      <c r="V5" s="1">
        <v>127000</v>
      </c>
      <c r="W5" s="1">
        <v>104533</v>
      </c>
      <c r="X5" s="1">
        <v>118544</v>
      </c>
      <c r="Y5" s="1">
        <v>133079</v>
      </c>
      <c r="Z5" s="1">
        <v>133588</v>
      </c>
      <c r="AA5" s="1">
        <v>143053</v>
      </c>
      <c r="AB5" s="1">
        <v>155889.5</v>
      </c>
      <c r="AC5" s="1">
        <v>149422</v>
      </c>
      <c r="AD5" s="1">
        <v>148278.5</v>
      </c>
      <c r="AE5" s="1">
        <v>169722.5</v>
      </c>
      <c r="AF5" s="1">
        <v>192862.5</v>
      </c>
      <c r="AG5" s="1">
        <v>191910</v>
      </c>
      <c r="AH5" s="1">
        <v>172619</v>
      </c>
      <c r="AI5" s="1">
        <v>176721.5</v>
      </c>
      <c r="AJ5" s="1">
        <v>185579</v>
      </c>
      <c r="AK5" s="1">
        <v>193663.5</v>
      </c>
      <c r="AL5" s="1">
        <v>185299</v>
      </c>
      <c r="AM5" s="1">
        <v>162017.5</v>
      </c>
      <c r="AN5" s="26">
        <v>142310</v>
      </c>
      <c r="AO5" s="26">
        <v>128712.5</v>
      </c>
      <c r="AP5" s="26">
        <v>118000.5</v>
      </c>
      <c r="AQ5" s="26">
        <v>112191</v>
      </c>
      <c r="AR5" s="1"/>
    </row>
    <row r="6" spans="1:44" x14ac:dyDescent="0.2">
      <c r="A6" t="s">
        <v>18</v>
      </c>
      <c r="B6" s="1">
        <v>75059.5</v>
      </c>
      <c r="C6" s="1">
        <v>79306</v>
      </c>
      <c r="D6" s="1">
        <v>82373.5</v>
      </c>
      <c r="E6" s="1">
        <v>81389</v>
      </c>
      <c r="F6" s="1">
        <v>70728</v>
      </c>
      <c r="G6" s="1">
        <v>82773</v>
      </c>
      <c r="H6" s="1">
        <v>91239</v>
      </c>
      <c r="I6" s="1">
        <v>82749</v>
      </c>
      <c r="J6" s="1">
        <v>87995.5</v>
      </c>
      <c r="K6" s="1">
        <v>90277</v>
      </c>
      <c r="L6" s="1">
        <v>80032.5</v>
      </c>
      <c r="M6" s="1">
        <v>68453.5</v>
      </c>
      <c r="N6" s="1">
        <v>67411.5</v>
      </c>
      <c r="O6" s="1">
        <v>75761</v>
      </c>
      <c r="P6" s="1">
        <v>78217.5</v>
      </c>
      <c r="Q6" s="1">
        <v>66083.5</v>
      </c>
      <c r="R6" s="1">
        <v>62401.5</v>
      </c>
      <c r="S6" s="1">
        <v>70527.5</v>
      </c>
      <c r="T6" s="1">
        <v>79302</v>
      </c>
      <c r="U6" s="1">
        <v>70488.5</v>
      </c>
      <c r="V6" s="1">
        <v>62092.5</v>
      </c>
      <c r="W6" s="1">
        <v>69300</v>
      </c>
      <c r="X6" s="1">
        <v>79389</v>
      </c>
      <c r="Y6" s="1">
        <v>91506</v>
      </c>
      <c r="Z6" s="1">
        <v>91648</v>
      </c>
      <c r="AA6" s="1">
        <v>80806</v>
      </c>
      <c r="AB6" s="1">
        <v>67747.5</v>
      </c>
      <c r="AC6" s="1">
        <v>74685.5</v>
      </c>
      <c r="AD6" s="1">
        <v>81401</v>
      </c>
      <c r="AE6" s="1">
        <v>78583</v>
      </c>
      <c r="AF6" s="1">
        <v>84832.5</v>
      </c>
      <c r="AG6" s="1">
        <v>77088.5</v>
      </c>
      <c r="AH6" s="1">
        <v>76778.5</v>
      </c>
      <c r="AI6" s="1">
        <v>99234</v>
      </c>
      <c r="AJ6" s="1">
        <v>92493.5</v>
      </c>
      <c r="AK6" s="1">
        <v>84090.5</v>
      </c>
      <c r="AL6" s="1">
        <v>84261.5</v>
      </c>
      <c r="AM6" s="1">
        <v>73220.5</v>
      </c>
      <c r="AN6" s="26">
        <v>64264</v>
      </c>
      <c r="AO6" s="26">
        <v>55351</v>
      </c>
      <c r="AP6" s="26">
        <v>52742</v>
      </c>
      <c r="AQ6" s="26">
        <v>55814.5</v>
      </c>
      <c r="AR6" s="1"/>
    </row>
    <row r="7" spans="1:44" x14ac:dyDescent="0.2">
      <c r="A7" t="s">
        <v>20</v>
      </c>
      <c r="B7" s="1">
        <v>386544</v>
      </c>
      <c r="C7" s="1">
        <v>418851</v>
      </c>
      <c r="D7" s="1">
        <v>496962</v>
      </c>
      <c r="E7" s="1">
        <v>590579</v>
      </c>
      <c r="F7" s="1">
        <v>643906.5</v>
      </c>
      <c r="G7" s="1">
        <v>624070.5</v>
      </c>
      <c r="H7" s="1">
        <v>611044.5</v>
      </c>
      <c r="I7" s="1">
        <v>625563.5</v>
      </c>
      <c r="J7" s="1">
        <v>624553</v>
      </c>
      <c r="K7" s="1">
        <v>649467.5</v>
      </c>
      <c r="L7" s="1">
        <v>670420.5</v>
      </c>
      <c r="M7" s="1">
        <v>713554</v>
      </c>
      <c r="N7" s="1">
        <v>849784</v>
      </c>
      <c r="O7" s="1">
        <v>932321</v>
      </c>
      <c r="P7" s="1">
        <v>981840</v>
      </c>
      <c r="Q7" s="1">
        <v>1037438</v>
      </c>
      <c r="R7" s="1">
        <v>946109.5</v>
      </c>
      <c r="S7" s="1">
        <v>893400</v>
      </c>
      <c r="T7" s="1">
        <v>898279.5</v>
      </c>
      <c r="U7" s="1">
        <v>883952.5</v>
      </c>
      <c r="V7" s="1">
        <v>813864</v>
      </c>
      <c r="W7" s="1">
        <v>709312.5</v>
      </c>
      <c r="X7" s="1">
        <v>648674</v>
      </c>
      <c r="Y7" s="1">
        <v>671322.5</v>
      </c>
      <c r="Z7" s="1">
        <v>746305</v>
      </c>
      <c r="AA7" s="1">
        <v>769190</v>
      </c>
      <c r="AB7" s="1">
        <v>755374</v>
      </c>
      <c r="AC7" s="1">
        <v>740317</v>
      </c>
      <c r="AD7" s="1">
        <v>728432</v>
      </c>
      <c r="AE7" s="1">
        <v>745572.5</v>
      </c>
      <c r="AF7" s="1">
        <v>786345.5</v>
      </c>
      <c r="AG7" s="1">
        <v>848578</v>
      </c>
      <c r="AH7" s="1">
        <v>957370.5</v>
      </c>
      <c r="AI7" s="1">
        <v>965090</v>
      </c>
      <c r="AJ7" s="1">
        <v>869428</v>
      </c>
      <c r="AK7" s="1">
        <v>861094</v>
      </c>
      <c r="AL7" s="1">
        <v>832862</v>
      </c>
      <c r="AM7" s="1">
        <v>762150.5</v>
      </c>
      <c r="AN7" s="26">
        <v>704831.5</v>
      </c>
      <c r="AO7" s="26">
        <v>628331</v>
      </c>
      <c r="AP7" s="26">
        <v>552207.5</v>
      </c>
      <c r="AQ7" s="26">
        <v>512175.5</v>
      </c>
      <c r="AR7" s="1"/>
    </row>
    <row r="8" spans="1:44" x14ac:dyDescent="0.2">
      <c r="A8" t="s">
        <v>22</v>
      </c>
      <c r="B8" s="1">
        <v>40128.5</v>
      </c>
      <c r="C8" s="1">
        <v>36523</v>
      </c>
      <c r="D8" s="1">
        <v>42684</v>
      </c>
      <c r="E8" s="1">
        <v>53432.5</v>
      </c>
      <c r="F8" s="1">
        <v>63195</v>
      </c>
      <c r="G8" s="1">
        <v>55406</v>
      </c>
      <c r="H8" s="1">
        <v>53397</v>
      </c>
      <c r="I8" s="1">
        <v>72627.5</v>
      </c>
      <c r="J8" s="1">
        <v>81677.5</v>
      </c>
      <c r="K8" s="1">
        <v>77329.5</v>
      </c>
      <c r="L8" s="1">
        <v>70914</v>
      </c>
      <c r="M8" s="1">
        <v>76857</v>
      </c>
      <c r="N8" s="1">
        <v>77175.5</v>
      </c>
      <c r="O8" s="1">
        <v>66106.5</v>
      </c>
      <c r="P8" s="1">
        <v>60074</v>
      </c>
      <c r="Q8" s="1">
        <v>52329.5</v>
      </c>
      <c r="R8" s="1">
        <v>54584.5</v>
      </c>
      <c r="S8" s="1">
        <v>54366.5</v>
      </c>
      <c r="T8" s="1">
        <v>41421.5</v>
      </c>
      <c r="U8" s="1">
        <v>42612</v>
      </c>
      <c r="V8" s="1">
        <v>54623.5</v>
      </c>
      <c r="W8" s="1">
        <v>59484.5</v>
      </c>
      <c r="X8" s="1">
        <v>55059</v>
      </c>
      <c r="Y8" s="1">
        <v>56802.5</v>
      </c>
      <c r="Z8" s="1">
        <v>64817</v>
      </c>
      <c r="AA8" s="1">
        <v>66251.5</v>
      </c>
      <c r="AB8" s="1">
        <v>73751.5</v>
      </c>
      <c r="AC8" s="1">
        <v>82003</v>
      </c>
      <c r="AD8" s="1">
        <v>79316.5</v>
      </c>
      <c r="AE8" s="1">
        <v>79201</v>
      </c>
      <c r="AF8" s="1">
        <v>91864.5</v>
      </c>
      <c r="AG8" s="1">
        <v>103109</v>
      </c>
      <c r="AH8" s="1">
        <v>100500</v>
      </c>
      <c r="AI8" s="1">
        <v>90429</v>
      </c>
      <c r="AJ8" s="1">
        <v>80303.5</v>
      </c>
      <c r="AK8" s="1">
        <v>87673.5</v>
      </c>
      <c r="AL8" s="1">
        <v>90133.5</v>
      </c>
      <c r="AM8" s="1">
        <v>67186.5</v>
      </c>
      <c r="AN8" s="26">
        <v>51477.5</v>
      </c>
      <c r="AO8" s="26">
        <v>50254.5</v>
      </c>
      <c r="AP8" s="26">
        <v>69422.5</v>
      </c>
      <c r="AQ8" s="26">
        <v>78429</v>
      </c>
      <c r="AR8" s="1"/>
    </row>
    <row r="9" spans="1:44" x14ac:dyDescent="0.2">
      <c r="A9" t="s">
        <v>24</v>
      </c>
      <c r="B9" s="1">
        <v>34694</v>
      </c>
      <c r="C9" s="1">
        <v>45480</v>
      </c>
      <c r="D9" s="1">
        <v>51154</v>
      </c>
      <c r="E9" s="1">
        <v>48081</v>
      </c>
      <c r="F9" s="1">
        <v>51722</v>
      </c>
      <c r="G9" s="1">
        <v>50729.5</v>
      </c>
      <c r="H9" s="1">
        <v>44775.5</v>
      </c>
      <c r="I9" s="1">
        <v>38297</v>
      </c>
      <c r="J9" s="1">
        <v>36707</v>
      </c>
      <c r="K9" s="1">
        <v>28175.5</v>
      </c>
      <c r="L9" s="1">
        <v>12497</v>
      </c>
      <c r="M9" s="1">
        <v>25644.5</v>
      </c>
      <c r="N9" s="1">
        <v>50873</v>
      </c>
      <c r="O9" s="1">
        <v>61159</v>
      </c>
      <c r="P9" s="1">
        <v>56471.5</v>
      </c>
      <c r="Q9" s="1">
        <v>61551</v>
      </c>
      <c r="R9" s="1">
        <v>69708</v>
      </c>
      <c r="S9" s="1">
        <v>71935</v>
      </c>
      <c r="T9" s="1">
        <v>55985</v>
      </c>
      <c r="U9" s="1">
        <v>40990.5</v>
      </c>
      <c r="V9" s="1">
        <v>39110</v>
      </c>
      <c r="W9" s="1">
        <v>38021.5</v>
      </c>
      <c r="X9" s="1">
        <v>40108</v>
      </c>
      <c r="Y9" s="1">
        <v>38802</v>
      </c>
      <c r="Z9" s="1">
        <v>43984.5</v>
      </c>
      <c r="AA9" s="1">
        <v>49496</v>
      </c>
      <c r="AB9" s="1">
        <v>53565.5</v>
      </c>
      <c r="AC9" s="1">
        <v>46601.5</v>
      </c>
      <c r="AD9" s="1">
        <v>47694.5</v>
      </c>
      <c r="AE9" s="1">
        <v>48523</v>
      </c>
      <c r="AF9" s="1">
        <v>41306</v>
      </c>
      <c r="AG9" s="1">
        <v>45304.5</v>
      </c>
      <c r="AH9" s="1">
        <v>53023.5</v>
      </c>
      <c r="AI9" s="1">
        <v>53914.5</v>
      </c>
      <c r="AJ9" s="1">
        <v>56691.5</v>
      </c>
      <c r="AK9" s="1">
        <v>53055</v>
      </c>
      <c r="AL9" s="1">
        <v>52771.5</v>
      </c>
      <c r="AM9" s="1">
        <v>60135</v>
      </c>
      <c r="AN9" s="26">
        <v>62791</v>
      </c>
      <c r="AO9" s="26">
        <v>55898</v>
      </c>
      <c r="AP9" s="26">
        <v>41077.5</v>
      </c>
      <c r="AQ9" s="26">
        <v>44104</v>
      </c>
      <c r="AR9" s="1"/>
    </row>
    <row r="10" spans="1:44" x14ac:dyDescent="0.2">
      <c r="A10" t="s">
        <v>26</v>
      </c>
      <c r="B10" s="1">
        <v>8120</v>
      </c>
      <c r="C10" s="1">
        <v>11613.5</v>
      </c>
      <c r="D10" s="1">
        <v>13372</v>
      </c>
      <c r="E10" s="1">
        <v>13331.5</v>
      </c>
      <c r="F10" s="1">
        <v>11186</v>
      </c>
      <c r="G10" s="1">
        <v>11280</v>
      </c>
      <c r="H10" s="1">
        <v>12712</v>
      </c>
      <c r="I10" s="1">
        <v>12690.5</v>
      </c>
      <c r="J10" s="1">
        <v>10139</v>
      </c>
      <c r="K10" s="1">
        <v>8814.5</v>
      </c>
      <c r="L10" s="1">
        <v>10791.5</v>
      </c>
      <c r="M10" s="1">
        <v>9128</v>
      </c>
      <c r="N10" s="1">
        <v>9521.5</v>
      </c>
      <c r="O10" s="1">
        <v>12437.5</v>
      </c>
      <c r="P10" s="1">
        <v>13310</v>
      </c>
      <c r="Q10" s="1">
        <v>11864.5</v>
      </c>
      <c r="R10" s="1">
        <v>10734.5</v>
      </c>
      <c r="S10" s="1">
        <v>10526.5</v>
      </c>
      <c r="T10" s="1">
        <v>10669</v>
      </c>
      <c r="U10" s="1">
        <v>12324.5</v>
      </c>
      <c r="V10" s="1">
        <v>14822</v>
      </c>
      <c r="W10" s="1">
        <v>13801.5</v>
      </c>
      <c r="X10" s="1">
        <v>9552.5</v>
      </c>
      <c r="Y10" s="1">
        <v>9709</v>
      </c>
      <c r="Z10" s="1">
        <v>10248</v>
      </c>
      <c r="AA10" s="1">
        <v>10469</v>
      </c>
      <c r="AB10" s="1">
        <v>12235.5</v>
      </c>
      <c r="AC10" s="1">
        <v>12451</v>
      </c>
      <c r="AD10" s="1">
        <v>12577.5</v>
      </c>
      <c r="AE10" s="1">
        <v>13313.5</v>
      </c>
      <c r="AF10" s="1">
        <v>15629.5</v>
      </c>
      <c r="AG10" s="1">
        <v>16907</v>
      </c>
      <c r="AH10" s="1">
        <v>18621.5</v>
      </c>
      <c r="AI10" s="1">
        <v>21224.5</v>
      </c>
      <c r="AJ10" s="1">
        <v>20875.5</v>
      </c>
      <c r="AK10" s="1">
        <v>17660.5</v>
      </c>
      <c r="AL10" s="1">
        <v>14341.5</v>
      </c>
      <c r="AM10" s="1">
        <v>13973</v>
      </c>
      <c r="AN10" s="26">
        <v>13586</v>
      </c>
      <c r="AO10" s="26">
        <v>11599.5</v>
      </c>
      <c r="AP10" s="26">
        <v>9503.5</v>
      </c>
      <c r="AQ10" s="26">
        <v>11285.5</v>
      </c>
      <c r="AR10" s="1"/>
    </row>
    <row r="11" spans="1:44" x14ac:dyDescent="0.2">
      <c r="A11" t="s">
        <v>28</v>
      </c>
      <c r="B11" s="1">
        <v>210090</v>
      </c>
      <c r="C11" s="1">
        <v>252692</v>
      </c>
      <c r="D11" s="1">
        <v>272724</v>
      </c>
      <c r="E11" s="1">
        <v>250464.5</v>
      </c>
      <c r="F11" s="1">
        <v>254470.5</v>
      </c>
      <c r="G11" s="1">
        <v>295902</v>
      </c>
      <c r="H11" s="1">
        <v>291010</v>
      </c>
      <c r="I11" s="1">
        <v>236440.5</v>
      </c>
      <c r="J11" s="1">
        <v>222521</v>
      </c>
      <c r="K11" s="1">
        <v>246479</v>
      </c>
      <c r="L11" s="1">
        <v>265041.5</v>
      </c>
      <c r="M11" s="1">
        <v>288407</v>
      </c>
      <c r="N11" s="1">
        <v>330051.5</v>
      </c>
      <c r="O11" s="1">
        <v>350317.5</v>
      </c>
      <c r="P11" s="1">
        <v>383967</v>
      </c>
      <c r="Q11" s="1">
        <v>383145</v>
      </c>
      <c r="R11" s="1">
        <v>371272.5</v>
      </c>
      <c r="S11" s="1">
        <v>388424</v>
      </c>
      <c r="T11" s="1">
        <v>356640.5</v>
      </c>
      <c r="U11" s="1">
        <v>307568.5</v>
      </c>
      <c r="V11" s="1">
        <v>291811</v>
      </c>
      <c r="W11" s="1">
        <v>277372</v>
      </c>
      <c r="X11" s="1">
        <v>287072.5</v>
      </c>
      <c r="Y11" s="1">
        <v>311580.5</v>
      </c>
      <c r="Z11" s="1">
        <v>315236.5</v>
      </c>
      <c r="AA11" s="1">
        <v>309165.5</v>
      </c>
      <c r="AB11" s="1">
        <v>284619</v>
      </c>
      <c r="AC11" s="1">
        <v>280509.5</v>
      </c>
      <c r="AD11" s="1">
        <v>294043.5</v>
      </c>
      <c r="AE11" s="1">
        <v>310070</v>
      </c>
      <c r="AF11" s="1">
        <v>348852.5</v>
      </c>
      <c r="AG11" s="1">
        <v>408351.5</v>
      </c>
      <c r="AH11" s="1">
        <v>424979.5</v>
      </c>
      <c r="AI11" s="1">
        <v>420315.5</v>
      </c>
      <c r="AJ11" s="1">
        <v>424411</v>
      </c>
      <c r="AK11" s="1">
        <v>444028</v>
      </c>
      <c r="AL11" s="1">
        <v>449433.5</v>
      </c>
      <c r="AM11" s="1">
        <v>391224.5</v>
      </c>
      <c r="AN11" s="26">
        <v>363142.5</v>
      </c>
      <c r="AO11" s="26">
        <v>382839</v>
      </c>
      <c r="AP11" s="26">
        <v>321251.5</v>
      </c>
      <c r="AQ11" s="26">
        <v>316914</v>
      </c>
      <c r="AR11" s="1"/>
    </row>
    <row r="12" spans="1:44" x14ac:dyDescent="0.2">
      <c r="A12" t="s">
        <v>30</v>
      </c>
      <c r="B12" s="1">
        <v>133275.5</v>
      </c>
      <c r="C12" s="1">
        <v>122854.5</v>
      </c>
      <c r="D12" s="1">
        <v>127911</v>
      </c>
      <c r="E12" s="1">
        <v>158810</v>
      </c>
      <c r="F12" s="1">
        <v>170905</v>
      </c>
      <c r="G12" s="1">
        <v>162760</v>
      </c>
      <c r="H12" s="1">
        <v>164476.5</v>
      </c>
      <c r="I12" s="1">
        <v>165905.5</v>
      </c>
      <c r="J12" s="1">
        <v>164538</v>
      </c>
      <c r="K12" s="1">
        <v>165381.5</v>
      </c>
      <c r="L12" s="1">
        <v>168423</v>
      </c>
      <c r="M12" s="1">
        <v>181293.5</v>
      </c>
      <c r="N12" s="1">
        <v>193970</v>
      </c>
      <c r="O12" s="1">
        <v>198223.5</v>
      </c>
      <c r="P12" s="1">
        <v>179816.5</v>
      </c>
      <c r="Q12" s="1">
        <v>162211.5</v>
      </c>
      <c r="R12" s="1">
        <v>142759</v>
      </c>
      <c r="S12" s="1">
        <v>161461.5</v>
      </c>
      <c r="T12" s="1">
        <v>212708</v>
      </c>
      <c r="U12" s="1">
        <v>199818</v>
      </c>
      <c r="V12" s="1">
        <v>177809.5</v>
      </c>
      <c r="W12" s="1">
        <v>165389</v>
      </c>
      <c r="X12" s="1">
        <v>166722</v>
      </c>
      <c r="Y12" s="1">
        <v>175048</v>
      </c>
      <c r="Z12" s="1">
        <v>176026.5</v>
      </c>
      <c r="AA12" s="1">
        <v>188191.5</v>
      </c>
      <c r="AB12" s="1">
        <v>205585</v>
      </c>
      <c r="AC12" s="1">
        <v>216260.5</v>
      </c>
      <c r="AD12" s="1">
        <v>233257</v>
      </c>
      <c r="AE12" s="1">
        <v>251275</v>
      </c>
      <c r="AF12" s="1">
        <v>263188.5</v>
      </c>
      <c r="AG12" s="1">
        <v>273833.5</v>
      </c>
      <c r="AH12" s="1">
        <v>274145</v>
      </c>
      <c r="AI12" s="1">
        <v>277641</v>
      </c>
      <c r="AJ12" s="1">
        <v>269944</v>
      </c>
      <c r="AK12" s="1">
        <v>257788.5</v>
      </c>
      <c r="AL12" s="1">
        <v>284551</v>
      </c>
      <c r="AM12" s="1">
        <v>270924</v>
      </c>
      <c r="AN12" s="26">
        <v>213189.5</v>
      </c>
      <c r="AO12" s="26">
        <v>223280</v>
      </c>
      <c r="AP12" s="26">
        <v>210078.5</v>
      </c>
      <c r="AQ12" s="26">
        <v>189516.5</v>
      </c>
      <c r="AR12" s="1"/>
    </row>
    <row r="13" spans="1:44" x14ac:dyDescent="0.2">
      <c r="A13" t="s">
        <v>32</v>
      </c>
      <c r="B13" s="1">
        <v>14850.5</v>
      </c>
      <c r="C13" s="1">
        <v>15596</v>
      </c>
      <c r="D13" s="1">
        <v>18253.5</v>
      </c>
      <c r="E13" s="1">
        <v>22698.5</v>
      </c>
      <c r="F13" s="1">
        <v>24343.5</v>
      </c>
      <c r="G13" s="1">
        <v>20663</v>
      </c>
      <c r="H13" s="1">
        <v>18230</v>
      </c>
      <c r="I13" s="1">
        <v>19504</v>
      </c>
      <c r="J13" s="1">
        <v>18398</v>
      </c>
      <c r="K13" s="1">
        <v>19102.5</v>
      </c>
      <c r="L13" s="1">
        <v>21045</v>
      </c>
      <c r="M13" s="1">
        <v>20938.5</v>
      </c>
      <c r="N13" s="1">
        <v>18638</v>
      </c>
      <c r="O13" s="1">
        <v>20327.5</v>
      </c>
      <c r="P13" s="1">
        <v>20591.5</v>
      </c>
      <c r="Q13" s="1">
        <v>17221</v>
      </c>
      <c r="R13" s="1">
        <v>18866</v>
      </c>
      <c r="S13" s="1">
        <v>20320</v>
      </c>
      <c r="T13" s="1">
        <v>23882.5</v>
      </c>
      <c r="U13" s="1">
        <v>24915.5</v>
      </c>
      <c r="V13" s="1">
        <v>22583</v>
      </c>
      <c r="W13" s="1">
        <v>17831</v>
      </c>
      <c r="X13" s="1">
        <v>17270.5</v>
      </c>
      <c r="Y13" s="1">
        <v>21258.5</v>
      </c>
      <c r="Z13" s="1">
        <v>18257.5</v>
      </c>
      <c r="AA13" s="1">
        <v>14619.5</v>
      </c>
      <c r="AB13" s="1">
        <v>13747</v>
      </c>
      <c r="AC13" s="1">
        <v>13942.5</v>
      </c>
      <c r="AD13" s="1">
        <v>13506.5</v>
      </c>
      <c r="AE13" s="1">
        <v>14903.5</v>
      </c>
      <c r="AF13" s="1">
        <v>18824.5</v>
      </c>
      <c r="AG13" s="1">
        <v>21811</v>
      </c>
      <c r="AH13" s="1">
        <v>22651.5</v>
      </c>
      <c r="AI13" s="1">
        <v>22871.5</v>
      </c>
      <c r="AJ13" s="1">
        <v>19878.5</v>
      </c>
      <c r="AK13" s="1">
        <v>18542</v>
      </c>
      <c r="AL13" s="1">
        <v>20349</v>
      </c>
      <c r="AM13" s="1">
        <v>18173</v>
      </c>
      <c r="AN13" s="26">
        <v>15264.5</v>
      </c>
      <c r="AO13" s="26">
        <v>14334.5</v>
      </c>
      <c r="AP13" s="26">
        <v>12512</v>
      </c>
      <c r="AQ13" s="26">
        <v>14530.5</v>
      </c>
      <c r="AR13" s="1"/>
    </row>
    <row r="14" spans="1:44" x14ac:dyDescent="0.2">
      <c r="A14" t="s">
        <v>34</v>
      </c>
      <c r="B14" s="1">
        <v>14784.5</v>
      </c>
      <c r="C14" s="1">
        <v>20720</v>
      </c>
      <c r="D14" s="1">
        <v>26103</v>
      </c>
      <c r="E14" s="1">
        <v>26887</v>
      </c>
      <c r="F14" s="1">
        <v>27015.5</v>
      </c>
      <c r="G14" s="1">
        <v>28857</v>
      </c>
      <c r="H14" s="1">
        <v>27182.5</v>
      </c>
      <c r="I14" s="1">
        <v>28370.5</v>
      </c>
      <c r="J14" s="1">
        <v>28211.5</v>
      </c>
      <c r="K14" s="1">
        <v>21049</v>
      </c>
      <c r="L14" s="1">
        <v>19445</v>
      </c>
      <c r="M14" s="1">
        <v>22898</v>
      </c>
      <c r="N14" s="1">
        <v>24960.5</v>
      </c>
      <c r="O14" s="1">
        <v>27250.5</v>
      </c>
      <c r="P14" s="1">
        <v>28689</v>
      </c>
      <c r="Q14" s="1">
        <v>26678</v>
      </c>
      <c r="R14" s="1">
        <v>28276</v>
      </c>
      <c r="S14" s="1">
        <v>27643</v>
      </c>
      <c r="T14" s="1">
        <v>28058.5</v>
      </c>
      <c r="U14" s="1">
        <v>30044</v>
      </c>
      <c r="V14" s="1">
        <v>29290</v>
      </c>
      <c r="W14" s="1">
        <v>27113.5</v>
      </c>
      <c r="X14" s="1">
        <v>25221</v>
      </c>
      <c r="Y14" s="1">
        <v>24779</v>
      </c>
      <c r="Z14" s="1">
        <v>23090.5</v>
      </c>
      <c r="AA14" s="1">
        <v>23482</v>
      </c>
      <c r="AB14" s="1">
        <v>22568</v>
      </c>
      <c r="AC14" s="1">
        <v>22704.5</v>
      </c>
      <c r="AD14" s="1">
        <v>24768</v>
      </c>
      <c r="AE14" s="1">
        <v>30425</v>
      </c>
      <c r="AF14" s="1">
        <v>35704.5</v>
      </c>
      <c r="AG14" s="1">
        <v>37644.5</v>
      </c>
      <c r="AH14" s="1">
        <v>42349.5</v>
      </c>
      <c r="AI14" s="1">
        <v>42771</v>
      </c>
      <c r="AJ14" s="1">
        <v>34375</v>
      </c>
      <c r="AK14" s="1">
        <v>25100</v>
      </c>
      <c r="AL14" s="1">
        <v>25790.5</v>
      </c>
      <c r="AM14" s="1">
        <v>27415.5</v>
      </c>
      <c r="AN14" s="26">
        <v>24167</v>
      </c>
      <c r="AO14" s="26">
        <v>26593</v>
      </c>
      <c r="AP14" s="26">
        <v>23837</v>
      </c>
      <c r="AQ14" s="26">
        <v>18311</v>
      </c>
      <c r="AR14" s="1"/>
    </row>
    <row r="15" spans="1:44" x14ac:dyDescent="0.2">
      <c r="A15" t="s">
        <v>36</v>
      </c>
      <c r="B15" s="1">
        <v>214205</v>
      </c>
      <c r="C15" s="1">
        <v>249207.5</v>
      </c>
      <c r="D15" s="1">
        <v>258336.5</v>
      </c>
      <c r="E15" s="1">
        <v>276145</v>
      </c>
      <c r="F15" s="1">
        <v>290026.5</v>
      </c>
      <c r="G15" s="1">
        <v>294803.5</v>
      </c>
      <c r="H15" s="1">
        <v>325091.5</v>
      </c>
      <c r="I15" s="1">
        <v>317634</v>
      </c>
      <c r="J15" s="1">
        <v>293984</v>
      </c>
      <c r="K15" s="1">
        <v>278530</v>
      </c>
      <c r="L15" s="1">
        <v>262971</v>
      </c>
      <c r="M15" s="1">
        <v>280434.5</v>
      </c>
      <c r="N15" s="1">
        <v>285545.5</v>
      </c>
      <c r="O15" s="1">
        <v>308936</v>
      </c>
      <c r="P15" s="1">
        <v>312387.5</v>
      </c>
      <c r="Q15" s="1">
        <v>280656.5</v>
      </c>
      <c r="R15" s="1">
        <v>268309</v>
      </c>
      <c r="S15" s="1">
        <v>258856.5</v>
      </c>
      <c r="T15" s="1">
        <v>248791</v>
      </c>
      <c r="U15" s="1">
        <v>220202</v>
      </c>
      <c r="V15" s="1">
        <v>203281.5</v>
      </c>
      <c r="W15" s="1">
        <v>204180.5</v>
      </c>
      <c r="X15" s="1">
        <v>209536</v>
      </c>
      <c r="Y15" s="1">
        <v>234155</v>
      </c>
      <c r="Z15" s="1">
        <v>246538</v>
      </c>
      <c r="AA15" s="1">
        <v>252498</v>
      </c>
      <c r="AB15" s="1">
        <v>240882.5</v>
      </c>
      <c r="AC15" s="1">
        <v>219466</v>
      </c>
      <c r="AD15" s="1">
        <v>218276.5</v>
      </c>
      <c r="AE15" s="1">
        <v>246617</v>
      </c>
      <c r="AF15" s="1">
        <v>276840</v>
      </c>
      <c r="AG15" s="1">
        <v>277565</v>
      </c>
      <c r="AH15" s="1">
        <v>277387</v>
      </c>
      <c r="AI15" s="1">
        <v>266771</v>
      </c>
      <c r="AJ15" s="1">
        <v>258519.5</v>
      </c>
      <c r="AK15" s="1">
        <v>263224</v>
      </c>
      <c r="AL15" s="1">
        <v>236354</v>
      </c>
      <c r="AM15" s="1">
        <v>217217.5</v>
      </c>
      <c r="AN15" s="26">
        <v>206639.5</v>
      </c>
      <c r="AO15" s="26">
        <v>164558</v>
      </c>
      <c r="AP15" s="26">
        <v>148776.5</v>
      </c>
      <c r="AQ15" s="26">
        <v>142906.5</v>
      </c>
      <c r="AR15" s="1"/>
    </row>
    <row r="16" spans="1:44" x14ac:dyDescent="0.2">
      <c r="A16" t="s">
        <v>38</v>
      </c>
      <c r="B16" s="1">
        <v>91446</v>
      </c>
      <c r="C16" s="1">
        <v>100141.5</v>
      </c>
      <c r="D16" s="1">
        <v>115783.5</v>
      </c>
      <c r="E16" s="1">
        <v>123309.5</v>
      </c>
      <c r="F16" s="1">
        <v>147359</v>
      </c>
      <c r="G16" s="1">
        <v>141268</v>
      </c>
      <c r="H16" s="1">
        <v>117293</v>
      </c>
      <c r="I16" s="1">
        <v>115259.5</v>
      </c>
      <c r="J16" s="1">
        <v>114025.5</v>
      </c>
      <c r="K16" s="1">
        <v>108603.5</v>
      </c>
      <c r="L16" s="1">
        <v>123156.5</v>
      </c>
      <c r="M16" s="1">
        <v>154013</v>
      </c>
      <c r="N16" s="1">
        <v>174390.5</v>
      </c>
      <c r="O16" s="1">
        <v>161732</v>
      </c>
      <c r="P16" s="1">
        <v>141722.5</v>
      </c>
      <c r="Q16" s="1">
        <v>150128</v>
      </c>
      <c r="R16" s="1">
        <v>130263.5</v>
      </c>
      <c r="S16" s="1">
        <v>92932.5</v>
      </c>
      <c r="T16" s="1">
        <v>78792</v>
      </c>
      <c r="U16" s="1">
        <v>82425</v>
      </c>
      <c r="V16" s="1">
        <v>74180</v>
      </c>
      <c r="W16" s="1">
        <v>70300.5</v>
      </c>
      <c r="X16" s="1">
        <v>81540.5</v>
      </c>
      <c r="Y16" s="1">
        <v>80185.5</v>
      </c>
      <c r="Z16" s="1">
        <v>89068</v>
      </c>
      <c r="AA16" s="1">
        <v>119911.5</v>
      </c>
      <c r="AB16" s="1">
        <v>141651.5</v>
      </c>
      <c r="AC16" s="1">
        <v>128282.5</v>
      </c>
      <c r="AD16" s="1">
        <v>125643.5</v>
      </c>
      <c r="AE16" s="1">
        <v>150551</v>
      </c>
      <c r="AF16" s="1">
        <v>179856</v>
      </c>
      <c r="AG16" s="1">
        <v>195885.5</v>
      </c>
      <c r="AH16" s="1">
        <v>198397</v>
      </c>
      <c r="AI16" s="1">
        <v>192881.5</v>
      </c>
      <c r="AJ16" s="1">
        <v>159274.5</v>
      </c>
      <c r="AK16" s="1">
        <v>146223.5</v>
      </c>
      <c r="AL16" s="1">
        <v>144650</v>
      </c>
      <c r="AM16" s="1">
        <v>117068</v>
      </c>
      <c r="AN16" s="26">
        <v>108513</v>
      </c>
      <c r="AO16" s="26">
        <v>120286.5</v>
      </c>
      <c r="AP16" s="26">
        <v>120799.5</v>
      </c>
      <c r="AQ16" s="26">
        <v>117084.5</v>
      </c>
      <c r="AR16" s="1"/>
    </row>
    <row r="17" spans="1:44" x14ac:dyDescent="0.2">
      <c r="A17" t="s">
        <v>40</v>
      </c>
      <c r="B17" s="1">
        <v>29534.5</v>
      </c>
      <c r="C17" s="1">
        <v>43980.5</v>
      </c>
      <c r="D17" s="1">
        <v>59358</v>
      </c>
      <c r="E17" s="1">
        <v>59200</v>
      </c>
      <c r="F17" s="1">
        <v>68188.5</v>
      </c>
      <c r="G17" s="1">
        <v>77516</v>
      </c>
      <c r="H17" s="1">
        <v>83146</v>
      </c>
      <c r="I17" s="1">
        <v>79058</v>
      </c>
      <c r="J17" s="1">
        <v>73835.5</v>
      </c>
      <c r="K17" s="1">
        <v>61337</v>
      </c>
      <c r="L17" s="1">
        <v>49350</v>
      </c>
      <c r="M17" s="1">
        <v>50348.5</v>
      </c>
      <c r="N17" s="1">
        <v>45463.5</v>
      </c>
      <c r="O17" s="1">
        <v>53503.5</v>
      </c>
      <c r="P17" s="1">
        <v>54641</v>
      </c>
      <c r="Q17" s="1">
        <v>45198.5</v>
      </c>
      <c r="R17" s="1">
        <v>49646.5</v>
      </c>
      <c r="S17" s="1">
        <v>52724.5</v>
      </c>
      <c r="T17" s="1">
        <v>47623.5</v>
      </c>
      <c r="U17" s="1">
        <v>48979</v>
      </c>
      <c r="V17" s="1">
        <v>45588</v>
      </c>
      <c r="W17" s="1">
        <v>36260</v>
      </c>
      <c r="X17" s="1">
        <v>33938.5</v>
      </c>
      <c r="Y17" s="1">
        <v>36784.5</v>
      </c>
      <c r="Z17" s="1">
        <v>40655</v>
      </c>
      <c r="AA17" s="1">
        <v>44074</v>
      </c>
      <c r="AB17" s="1">
        <v>47928</v>
      </c>
      <c r="AC17" s="1">
        <v>51675</v>
      </c>
      <c r="AD17" s="1">
        <v>48949.5</v>
      </c>
      <c r="AE17" s="1">
        <v>44183</v>
      </c>
      <c r="AF17" s="1">
        <v>47288.5</v>
      </c>
      <c r="AG17" s="1">
        <v>48844</v>
      </c>
      <c r="AH17" s="1">
        <v>47191.5</v>
      </c>
      <c r="AI17" s="1">
        <v>48219</v>
      </c>
      <c r="AJ17" s="1">
        <v>53575.5</v>
      </c>
      <c r="AK17" s="1">
        <v>49410.5</v>
      </c>
      <c r="AL17" s="1">
        <v>42644.5</v>
      </c>
      <c r="AM17" s="1">
        <v>47726</v>
      </c>
      <c r="AN17" s="26">
        <v>46005.5</v>
      </c>
      <c r="AO17" s="26">
        <v>42222</v>
      </c>
      <c r="AP17" s="26">
        <v>39498.5</v>
      </c>
      <c r="AQ17" s="26">
        <v>31380</v>
      </c>
      <c r="AR17" s="1"/>
    </row>
    <row r="18" spans="1:44" x14ac:dyDescent="0.2">
      <c r="A18" t="s">
        <v>42</v>
      </c>
      <c r="B18" s="1">
        <v>31795.5</v>
      </c>
      <c r="C18" s="1">
        <v>31586.5</v>
      </c>
      <c r="D18" s="1">
        <v>38681.5</v>
      </c>
      <c r="E18" s="1">
        <v>39248</v>
      </c>
      <c r="F18" s="1">
        <v>44647.5</v>
      </c>
      <c r="G18" s="1">
        <v>48631</v>
      </c>
      <c r="H18" s="1">
        <v>43428</v>
      </c>
      <c r="I18" s="1">
        <v>43106</v>
      </c>
      <c r="J18" s="1">
        <v>35609</v>
      </c>
      <c r="K18" s="1">
        <v>30526.5</v>
      </c>
      <c r="L18" s="1">
        <v>37470</v>
      </c>
      <c r="M18" s="1">
        <v>45997</v>
      </c>
      <c r="N18" s="1">
        <v>51530</v>
      </c>
      <c r="O18" s="1">
        <v>52438.5</v>
      </c>
      <c r="P18" s="1">
        <v>48818.5</v>
      </c>
      <c r="Q18" s="1">
        <v>53155.5</v>
      </c>
      <c r="R18" s="1">
        <v>52710.5</v>
      </c>
      <c r="S18" s="1">
        <v>50141.5</v>
      </c>
      <c r="T18" s="1">
        <v>47221.5</v>
      </c>
      <c r="U18" s="1">
        <v>43626</v>
      </c>
      <c r="V18" s="1">
        <v>53941.5</v>
      </c>
      <c r="W18" s="1">
        <v>46758</v>
      </c>
      <c r="X18" s="1">
        <v>36976.5</v>
      </c>
      <c r="Y18" s="1">
        <v>42525.5</v>
      </c>
      <c r="Z18" s="1">
        <v>44309.5</v>
      </c>
      <c r="AA18" s="1">
        <v>50064.5</v>
      </c>
      <c r="AB18" s="1">
        <v>53418.5</v>
      </c>
      <c r="AC18" s="1">
        <v>53033</v>
      </c>
      <c r="AD18" s="1">
        <v>60320.5</v>
      </c>
      <c r="AE18" s="1">
        <v>61524</v>
      </c>
      <c r="AF18" s="1">
        <v>55637</v>
      </c>
      <c r="AG18" s="1">
        <v>62858</v>
      </c>
      <c r="AH18" s="1">
        <v>69851</v>
      </c>
      <c r="AI18" s="1">
        <v>69195.5</v>
      </c>
      <c r="AJ18" s="1">
        <v>58940</v>
      </c>
      <c r="AK18" s="1">
        <v>54549</v>
      </c>
      <c r="AL18" s="1">
        <v>61294</v>
      </c>
      <c r="AM18" s="1">
        <v>52529.5</v>
      </c>
      <c r="AN18" s="26">
        <v>54653.5</v>
      </c>
      <c r="AO18" s="26">
        <v>48435</v>
      </c>
      <c r="AP18" s="26">
        <v>36230.5</v>
      </c>
      <c r="AQ18" s="26">
        <v>40992</v>
      </c>
      <c r="AR18" s="1"/>
    </row>
    <row r="19" spans="1:44" x14ac:dyDescent="0.2">
      <c r="A19" t="s">
        <v>44</v>
      </c>
      <c r="B19" s="1">
        <v>69154.5</v>
      </c>
      <c r="C19" s="1">
        <v>93621</v>
      </c>
      <c r="D19" s="1">
        <v>121421.5</v>
      </c>
      <c r="E19" s="1">
        <v>108504.5</v>
      </c>
      <c r="F19" s="1">
        <v>110660</v>
      </c>
      <c r="G19" s="1">
        <v>119582.5</v>
      </c>
      <c r="H19" s="1">
        <v>118179</v>
      </c>
      <c r="I19" s="1">
        <v>108484.5</v>
      </c>
      <c r="J19" s="1">
        <v>101648</v>
      </c>
      <c r="K19" s="1">
        <v>104952</v>
      </c>
      <c r="L19" s="1">
        <v>99691</v>
      </c>
      <c r="M19" s="1">
        <v>105528</v>
      </c>
      <c r="N19" s="1">
        <v>127600.5</v>
      </c>
      <c r="O19" s="1">
        <v>144973.5</v>
      </c>
      <c r="P19" s="1">
        <v>155270</v>
      </c>
      <c r="Q19" s="1">
        <v>150487</v>
      </c>
      <c r="R19" s="1">
        <v>132513.5</v>
      </c>
      <c r="S19" s="1">
        <v>131634</v>
      </c>
      <c r="T19" s="1">
        <v>131326</v>
      </c>
      <c r="U19" s="1">
        <v>111584.5</v>
      </c>
      <c r="V19" s="1">
        <v>98047</v>
      </c>
      <c r="W19" s="1">
        <v>92022.5</v>
      </c>
      <c r="X19" s="1">
        <v>83032.5</v>
      </c>
      <c r="Y19" s="1">
        <v>90614.5</v>
      </c>
      <c r="Z19" s="1">
        <v>105169.5</v>
      </c>
      <c r="AA19" s="1">
        <v>117476.5</v>
      </c>
      <c r="AB19" s="1">
        <v>117578.5</v>
      </c>
      <c r="AC19" s="1">
        <v>116532</v>
      </c>
      <c r="AD19" s="1">
        <v>119903.5</v>
      </c>
      <c r="AE19" s="1">
        <v>116026.5</v>
      </c>
      <c r="AF19" s="1">
        <v>118629.5</v>
      </c>
      <c r="AG19" s="1">
        <v>125989.5</v>
      </c>
      <c r="AH19" s="1">
        <v>120278.5</v>
      </c>
      <c r="AI19" s="1">
        <v>124419.5</v>
      </c>
      <c r="AJ19" s="1">
        <v>150525.5</v>
      </c>
      <c r="AK19" s="1">
        <v>151379.5</v>
      </c>
      <c r="AL19" s="1">
        <v>138277</v>
      </c>
      <c r="AM19" s="1">
        <v>116308.5</v>
      </c>
      <c r="AN19" s="26">
        <v>93224</v>
      </c>
      <c r="AO19" s="26">
        <v>95695.5</v>
      </c>
      <c r="AP19" s="26">
        <v>85586.5</v>
      </c>
      <c r="AQ19" s="26">
        <v>77606</v>
      </c>
      <c r="AR19" s="1"/>
    </row>
    <row r="20" spans="1:44" x14ac:dyDescent="0.2">
      <c r="A20" t="s">
        <v>46</v>
      </c>
      <c r="B20" s="1">
        <v>111111</v>
      </c>
      <c r="C20" s="1">
        <v>132022</v>
      </c>
      <c r="D20" s="1">
        <v>158165</v>
      </c>
      <c r="E20" s="1">
        <v>166413</v>
      </c>
      <c r="F20" s="1">
        <v>159627.5</v>
      </c>
      <c r="G20" s="1">
        <v>160413.5</v>
      </c>
      <c r="H20" s="1">
        <v>151292.5</v>
      </c>
      <c r="I20" s="1">
        <v>158597</v>
      </c>
      <c r="J20" s="1">
        <v>193375.5</v>
      </c>
      <c r="K20" s="1">
        <v>186589</v>
      </c>
      <c r="L20" s="1">
        <v>166403</v>
      </c>
      <c r="M20" s="1">
        <v>178859</v>
      </c>
      <c r="N20" s="1">
        <v>164463</v>
      </c>
      <c r="O20" s="1">
        <v>176229.5</v>
      </c>
      <c r="P20" s="1">
        <v>222239</v>
      </c>
      <c r="Q20" s="1">
        <v>208395.5</v>
      </c>
      <c r="R20" s="1">
        <v>165391.5</v>
      </c>
      <c r="S20" s="1">
        <v>151647</v>
      </c>
      <c r="T20" s="1">
        <v>143858.5</v>
      </c>
      <c r="U20" s="1">
        <v>142031</v>
      </c>
      <c r="V20" s="1">
        <v>142343</v>
      </c>
      <c r="W20" s="1">
        <v>138774</v>
      </c>
      <c r="X20" s="1">
        <v>137974</v>
      </c>
      <c r="Y20" s="1">
        <v>138684.5</v>
      </c>
      <c r="Z20" s="1">
        <v>146789</v>
      </c>
      <c r="AA20" s="1">
        <v>132551</v>
      </c>
      <c r="AB20" s="1">
        <v>126972</v>
      </c>
      <c r="AC20" s="1">
        <v>130529</v>
      </c>
      <c r="AD20" s="1">
        <v>126197</v>
      </c>
      <c r="AE20" s="1">
        <v>127901</v>
      </c>
      <c r="AF20" s="1">
        <v>115051.5</v>
      </c>
      <c r="AG20" s="1">
        <v>128072</v>
      </c>
      <c r="AH20" s="1">
        <v>151522.5</v>
      </c>
      <c r="AI20" s="1">
        <v>148702</v>
      </c>
      <c r="AJ20" s="1">
        <v>141898.5</v>
      </c>
      <c r="AK20" s="1">
        <v>158274.5</v>
      </c>
      <c r="AL20" s="1">
        <v>157241.5</v>
      </c>
      <c r="AM20" s="1">
        <v>133263</v>
      </c>
      <c r="AN20" s="26">
        <v>144305.5</v>
      </c>
      <c r="AO20" s="26">
        <v>142054</v>
      </c>
      <c r="AP20" s="26">
        <v>130769</v>
      </c>
      <c r="AQ20" s="26">
        <v>114302</v>
      </c>
      <c r="AR20" s="1"/>
    </row>
    <row r="21" spans="1:44" x14ac:dyDescent="0.2">
      <c r="A21" t="s">
        <v>48</v>
      </c>
      <c r="B21" s="1">
        <v>20589</v>
      </c>
      <c r="C21" s="1">
        <v>22557</v>
      </c>
      <c r="D21" s="1">
        <v>27292.5</v>
      </c>
      <c r="E21" s="1">
        <v>28108.5</v>
      </c>
      <c r="F21" s="1">
        <v>27920.5</v>
      </c>
      <c r="G21" s="1">
        <v>27267.5</v>
      </c>
      <c r="H21" s="1">
        <v>25693</v>
      </c>
      <c r="I21" s="1">
        <v>22649.5</v>
      </c>
      <c r="J21" s="1">
        <v>22576.5</v>
      </c>
      <c r="K21" s="1">
        <v>23358</v>
      </c>
      <c r="L21" s="1">
        <v>23794.5</v>
      </c>
      <c r="M21" s="1">
        <v>29159</v>
      </c>
      <c r="N21" s="1">
        <v>33179.5</v>
      </c>
      <c r="O21" s="1">
        <v>32697.5</v>
      </c>
      <c r="P21" s="1">
        <v>35756.5</v>
      </c>
      <c r="Q21" s="1">
        <v>28336</v>
      </c>
      <c r="R21" s="1">
        <v>20751</v>
      </c>
      <c r="S21" s="1">
        <v>22807.5</v>
      </c>
      <c r="T21" s="1">
        <v>18715</v>
      </c>
      <c r="U21" s="1">
        <v>20124.5</v>
      </c>
      <c r="V21" s="1">
        <v>22054</v>
      </c>
      <c r="W21" s="1">
        <v>19605</v>
      </c>
      <c r="X21" s="1">
        <v>19195.5</v>
      </c>
      <c r="Y21" s="1">
        <v>24513</v>
      </c>
      <c r="Z21" s="1">
        <v>27212.5</v>
      </c>
      <c r="AA21" s="1">
        <v>23138.5</v>
      </c>
      <c r="AB21" s="1">
        <v>22737.5</v>
      </c>
      <c r="AC21" s="1">
        <v>22725.5</v>
      </c>
      <c r="AD21" s="1">
        <v>20774</v>
      </c>
      <c r="AE21" s="1">
        <v>22294.5</v>
      </c>
      <c r="AF21" s="1">
        <v>22428</v>
      </c>
      <c r="AG21" s="1">
        <v>21876.5</v>
      </c>
      <c r="AH21" s="1">
        <v>24382</v>
      </c>
      <c r="AI21" s="1">
        <v>26081</v>
      </c>
      <c r="AJ21" s="1">
        <v>25483</v>
      </c>
      <c r="AK21" s="1">
        <v>26154.5</v>
      </c>
      <c r="AL21" s="1">
        <v>26917.5</v>
      </c>
      <c r="AM21" s="1">
        <v>25343.5</v>
      </c>
      <c r="AN21" s="26">
        <v>25386.5</v>
      </c>
      <c r="AO21" s="26">
        <v>23982.5</v>
      </c>
      <c r="AP21" s="26">
        <v>20921.5</v>
      </c>
      <c r="AQ21" s="26">
        <v>18160</v>
      </c>
      <c r="AR21" s="1"/>
    </row>
    <row r="22" spans="1:44" x14ac:dyDescent="0.2">
      <c r="A22" t="s">
        <v>50</v>
      </c>
      <c r="B22" s="1">
        <v>48562.5</v>
      </c>
      <c r="C22" s="1">
        <v>59553.5</v>
      </c>
      <c r="D22" s="1">
        <v>73726</v>
      </c>
      <c r="E22" s="1">
        <v>85155.5</v>
      </c>
      <c r="F22" s="1">
        <v>79224</v>
      </c>
      <c r="G22" s="1">
        <v>62636</v>
      </c>
      <c r="H22" s="1">
        <v>59835.5</v>
      </c>
      <c r="I22" s="1">
        <v>68168.5</v>
      </c>
      <c r="J22" s="1">
        <v>77923</v>
      </c>
      <c r="K22" s="1">
        <v>72581.5</v>
      </c>
      <c r="L22" s="1">
        <v>67986.5</v>
      </c>
      <c r="M22" s="1">
        <v>76120</v>
      </c>
      <c r="N22" s="1">
        <v>87644</v>
      </c>
      <c r="O22" s="1">
        <v>102133.5</v>
      </c>
      <c r="P22" s="1">
        <v>93480.5</v>
      </c>
      <c r="Q22" s="1">
        <v>80263.5</v>
      </c>
      <c r="R22" s="1">
        <v>78766.5</v>
      </c>
      <c r="S22" s="1">
        <v>77251.5</v>
      </c>
      <c r="T22" s="1">
        <v>71176.5</v>
      </c>
      <c r="U22" s="1">
        <v>51356</v>
      </c>
      <c r="V22" s="1">
        <v>43904</v>
      </c>
      <c r="W22" s="1">
        <v>45725.5</v>
      </c>
      <c r="X22" s="1">
        <v>45734.5</v>
      </c>
      <c r="Y22" s="1">
        <v>44904</v>
      </c>
      <c r="Z22" s="1">
        <v>58081.5</v>
      </c>
      <c r="AA22" s="1">
        <v>68899.5</v>
      </c>
      <c r="AB22" s="1">
        <v>76851</v>
      </c>
      <c r="AC22" s="1">
        <v>75784.5</v>
      </c>
      <c r="AD22" s="1">
        <v>67391</v>
      </c>
      <c r="AE22" s="1">
        <v>65278</v>
      </c>
      <c r="AF22" s="1">
        <v>67366.5</v>
      </c>
      <c r="AG22" s="1">
        <v>82330.5</v>
      </c>
      <c r="AH22" s="1">
        <v>84001</v>
      </c>
      <c r="AI22" s="1">
        <v>82190</v>
      </c>
      <c r="AJ22" s="1">
        <v>89952.5</v>
      </c>
      <c r="AK22" s="1">
        <v>86888.5</v>
      </c>
      <c r="AL22" s="1">
        <v>88201</v>
      </c>
      <c r="AM22" s="1">
        <v>73756</v>
      </c>
      <c r="AN22" s="26">
        <v>51857.5</v>
      </c>
      <c r="AO22" s="26">
        <v>56045</v>
      </c>
      <c r="AP22" s="26">
        <v>68163</v>
      </c>
      <c r="AQ22" s="26">
        <v>68100</v>
      </c>
      <c r="AR22" s="1"/>
    </row>
    <row r="23" spans="1:44" x14ac:dyDescent="0.2">
      <c r="A23" t="s">
        <v>52</v>
      </c>
      <c r="B23" s="1">
        <v>94561.5</v>
      </c>
      <c r="C23" s="1">
        <v>95669</v>
      </c>
      <c r="D23" s="1">
        <v>96953</v>
      </c>
      <c r="E23" s="1">
        <v>93674.5</v>
      </c>
      <c r="F23" s="1">
        <v>89306</v>
      </c>
      <c r="G23" s="1">
        <v>89970.5</v>
      </c>
      <c r="H23" s="1">
        <v>102795</v>
      </c>
      <c r="I23" s="1">
        <v>108108.5</v>
      </c>
      <c r="J23" s="1">
        <v>102566.5</v>
      </c>
      <c r="K23" s="1">
        <v>95564.5</v>
      </c>
      <c r="L23" s="1">
        <v>91137.5</v>
      </c>
      <c r="M23" s="1">
        <v>101634.5</v>
      </c>
      <c r="N23" s="1">
        <v>112478.5</v>
      </c>
      <c r="O23" s="1">
        <v>110777</v>
      </c>
      <c r="P23" s="1">
        <v>114637.5</v>
      </c>
      <c r="Q23" s="1">
        <v>109707.5</v>
      </c>
      <c r="R23" s="1">
        <v>113149.5</v>
      </c>
      <c r="S23" s="1">
        <v>113479.5</v>
      </c>
      <c r="T23" s="1">
        <v>111024.5</v>
      </c>
      <c r="U23" s="1">
        <v>103607</v>
      </c>
      <c r="V23" s="1">
        <v>97355</v>
      </c>
      <c r="W23" s="1">
        <v>103271</v>
      </c>
      <c r="X23" s="1">
        <v>89485</v>
      </c>
      <c r="Y23" s="1">
        <v>85935</v>
      </c>
      <c r="Z23" s="1">
        <v>84445.5</v>
      </c>
      <c r="AA23" s="1">
        <v>76652.5</v>
      </c>
      <c r="AB23" s="1">
        <v>86366</v>
      </c>
      <c r="AC23" s="1">
        <v>104435</v>
      </c>
      <c r="AD23" s="1">
        <v>111702.5</v>
      </c>
      <c r="AE23" s="1">
        <v>114112</v>
      </c>
      <c r="AF23" s="1">
        <v>114731.5</v>
      </c>
      <c r="AG23" s="1">
        <v>111376.5</v>
      </c>
      <c r="AH23" s="1">
        <v>104799</v>
      </c>
      <c r="AI23" s="1">
        <v>114700</v>
      </c>
      <c r="AJ23" s="1">
        <v>127428</v>
      </c>
      <c r="AK23" s="1">
        <v>123344</v>
      </c>
      <c r="AL23" s="1">
        <v>118099</v>
      </c>
      <c r="AM23" s="1">
        <v>92490</v>
      </c>
      <c r="AN23" s="26">
        <v>82727.5</v>
      </c>
      <c r="AO23" s="26">
        <v>86061.5</v>
      </c>
      <c r="AP23" s="26">
        <v>73453</v>
      </c>
      <c r="AQ23" s="26">
        <v>70307</v>
      </c>
      <c r="AR23" s="1"/>
    </row>
    <row r="24" spans="1:44" x14ac:dyDescent="0.2">
      <c r="A24" t="s">
        <v>54</v>
      </c>
      <c r="B24" s="1">
        <v>133714</v>
      </c>
      <c r="C24" s="1">
        <v>174447</v>
      </c>
      <c r="D24" s="1">
        <v>216430.5</v>
      </c>
      <c r="E24" s="1">
        <v>248984</v>
      </c>
      <c r="F24" s="1">
        <v>290980</v>
      </c>
      <c r="G24" s="1">
        <v>298162.5</v>
      </c>
      <c r="H24" s="1">
        <v>275072</v>
      </c>
      <c r="I24" s="1">
        <v>264117.5</v>
      </c>
      <c r="J24" s="1">
        <v>235120.5</v>
      </c>
      <c r="K24" s="1">
        <v>211192.5</v>
      </c>
      <c r="L24" s="1">
        <v>230038.5</v>
      </c>
      <c r="M24" s="1">
        <v>239375</v>
      </c>
      <c r="N24" s="1">
        <v>245578.5</v>
      </c>
      <c r="O24" s="1">
        <v>235555</v>
      </c>
      <c r="P24" s="1">
        <v>251536</v>
      </c>
      <c r="Q24" s="1">
        <v>266130</v>
      </c>
      <c r="R24" s="1">
        <v>229040.5</v>
      </c>
      <c r="S24" s="1">
        <v>208172.5</v>
      </c>
      <c r="T24" s="1">
        <v>198621.5</v>
      </c>
      <c r="U24" s="1">
        <v>183693</v>
      </c>
      <c r="V24" s="1">
        <v>170915.5</v>
      </c>
      <c r="W24" s="1">
        <v>154148.5</v>
      </c>
      <c r="X24" s="1">
        <v>147360</v>
      </c>
      <c r="Y24" s="1">
        <v>164791.5</v>
      </c>
      <c r="Z24" s="1">
        <v>190796</v>
      </c>
      <c r="AA24" s="1">
        <v>215248</v>
      </c>
      <c r="AB24" s="1">
        <v>204695</v>
      </c>
      <c r="AC24" s="1">
        <v>208870.5</v>
      </c>
      <c r="AD24" s="1">
        <v>214464.5</v>
      </c>
      <c r="AE24" s="1">
        <v>203162.5</v>
      </c>
      <c r="AF24" s="1">
        <v>222399</v>
      </c>
      <c r="AG24" s="1">
        <v>224100</v>
      </c>
      <c r="AH24" s="1">
        <v>229864</v>
      </c>
      <c r="AI24" s="1">
        <v>221471</v>
      </c>
      <c r="AJ24" s="1">
        <v>210971.5</v>
      </c>
      <c r="AK24" s="1">
        <v>214169</v>
      </c>
      <c r="AL24" s="1">
        <v>195427.5</v>
      </c>
      <c r="AM24" s="1">
        <v>178710.5</v>
      </c>
      <c r="AN24" s="26">
        <v>182625</v>
      </c>
      <c r="AO24" s="26">
        <v>164663</v>
      </c>
      <c r="AP24" s="26">
        <v>149349.5</v>
      </c>
      <c r="AQ24" s="26">
        <v>155266</v>
      </c>
      <c r="AR24" s="1"/>
    </row>
    <row r="25" spans="1:44" x14ac:dyDescent="0.2">
      <c r="A25" t="s">
        <v>56</v>
      </c>
      <c r="B25" s="1">
        <v>47405.5</v>
      </c>
      <c r="C25" s="1">
        <v>47973</v>
      </c>
      <c r="D25" s="1">
        <v>57076.5</v>
      </c>
      <c r="E25" s="1">
        <v>74539.5</v>
      </c>
      <c r="F25" s="1">
        <v>81856.5</v>
      </c>
      <c r="G25" s="1">
        <v>68971</v>
      </c>
      <c r="H25" s="1">
        <v>77426</v>
      </c>
      <c r="I25" s="1">
        <v>96929.5</v>
      </c>
      <c r="J25" s="1">
        <v>96024</v>
      </c>
      <c r="K25" s="1">
        <v>99938.5</v>
      </c>
      <c r="L25" s="1">
        <v>96524</v>
      </c>
      <c r="M25" s="1">
        <v>89963</v>
      </c>
      <c r="N25" s="1">
        <v>98763.5</v>
      </c>
      <c r="O25" s="1">
        <v>102259.5</v>
      </c>
      <c r="P25" s="1">
        <v>99658.5</v>
      </c>
      <c r="Q25" s="1">
        <v>89708</v>
      </c>
      <c r="R25" s="1">
        <v>68824</v>
      </c>
      <c r="S25" s="1">
        <v>63174.5</v>
      </c>
      <c r="T25" s="1">
        <v>75296.5</v>
      </c>
      <c r="U25" s="1">
        <v>79689</v>
      </c>
      <c r="V25" s="1">
        <v>64591.5</v>
      </c>
      <c r="W25" s="1">
        <v>46941</v>
      </c>
      <c r="X25" s="1">
        <v>49062</v>
      </c>
      <c r="Y25" s="1">
        <v>49349.5</v>
      </c>
      <c r="Z25" s="1">
        <v>48590.5</v>
      </c>
      <c r="AA25" s="1">
        <v>48908</v>
      </c>
      <c r="AB25" s="1">
        <v>51743</v>
      </c>
      <c r="AC25" s="1">
        <v>60210</v>
      </c>
      <c r="AD25" s="1">
        <v>63404.5</v>
      </c>
      <c r="AE25" s="1">
        <v>71463</v>
      </c>
      <c r="AF25" s="1">
        <v>81393</v>
      </c>
      <c r="AG25" s="1">
        <v>80830</v>
      </c>
      <c r="AH25" s="1">
        <v>75955</v>
      </c>
      <c r="AI25" s="1">
        <v>79287.5</v>
      </c>
      <c r="AJ25" s="1">
        <v>83324</v>
      </c>
      <c r="AK25" s="1">
        <v>76530</v>
      </c>
      <c r="AL25" s="1">
        <v>58586.5</v>
      </c>
      <c r="AM25" s="1">
        <v>51623.5</v>
      </c>
      <c r="AN25" s="26">
        <v>62916</v>
      </c>
      <c r="AO25" s="26">
        <v>68496.5</v>
      </c>
      <c r="AP25" s="26">
        <v>55579</v>
      </c>
      <c r="AQ25" s="26">
        <v>44059.5</v>
      </c>
      <c r="AR25" s="1"/>
    </row>
    <row r="26" spans="1:44" x14ac:dyDescent="0.2">
      <c r="A26" t="s">
        <v>59</v>
      </c>
      <c r="B26" s="1">
        <v>77122</v>
      </c>
      <c r="C26" s="1">
        <v>85003</v>
      </c>
      <c r="D26" s="1">
        <v>96251</v>
      </c>
      <c r="E26" s="1">
        <v>97019</v>
      </c>
      <c r="F26" s="1">
        <v>104600</v>
      </c>
      <c r="G26" s="1">
        <v>102895</v>
      </c>
      <c r="H26" s="1">
        <v>96895</v>
      </c>
      <c r="I26" s="1">
        <v>103230.5</v>
      </c>
      <c r="J26" s="1">
        <v>107191</v>
      </c>
      <c r="K26" s="1">
        <v>114087.5</v>
      </c>
      <c r="L26" s="1">
        <v>113739</v>
      </c>
      <c r="M26" s="1">
        <v>117338.5</v>
      </c>
      <c r="N26" s="1">
        <v>124320</v>
      </c>
      <c r="O26" s="1">
        <v>122771.5</v>
      </c>
      <c r="P26" s="1">
        <v>119732</v>
      </c>
      <c r="Q26" s="1">
        <v>101255</v>
      </c>
      <c r="R26" s="1">
        <v>106500.5</v>
      </c>
      <c r="S26" s="1">
        <v>124326</v>
      </c>
      <c r="T26" s="1">
        <v>106507.5</v>
      </c>
      <c r="U26" s="1">
        <v>85732.5</v>
      </c>
      <c r="V26" s="1">
        <v>77103.5</v>
      </c>
      <c r="W26" s="1">
        <v>75559.5</v>
      </c>
      <c r="X26" s="1">
        <v>90066.5</v>
      </c>
      <c r="Y26" s="1">
        <v>95442.5</v>
      </c>
      <c r="Z26" s="1">
        <v>80705.5</v>
      </c>
      <c r="AA26" s="1">
        <v>81779</v>
      </c>
      <c r="AB26" s="1">
        <v>92207.5</v>
      </c>
      <c r="AC26" s="1">
        <v>98682</v>
      </c>
      <c r="AD26" s="1">
        <v>105833</v>
      </c>
      <c r="AE26" s="1">
        <v>92824</v>
      </c>
      <c r="AF26" s="1">
        <v>98555.5</v>
      </c>
      <c r="AG26" s="1">
        <v>117324.5</v>
      </c>
      <c r="AH26" s="1">
        <v>98969</v>
      </c>
      <c r="AI26" s="1">
        <v>91058</v>
      </c>
      <c r="AJ26" s="1">
        <v>93384.5</v>
      </c>
      <c r="AK26" s="1">
        <v>91912.5</v>
      </c>
      <c r="AL26" s="1">
        <v>90900.5</v>
      </c>
      <c r="AM26" s="1">
        <v>92619.5</v>
      </c>
      <c r="AN26" s="26">
        <v>91141</v>
      </c>
      <c r="AO26" s="26">
        <v>82911.5</v>
      </c>
      <c r="AP26" s="26">
        <v>83053</v>
      </c>
      <c r="AQ26" s="26">
        <v>75022</v>
      </c>
      <c r="AR26" s="1"/>
    </row>
    <row r="27" spans="1:44" x14ac:dyDescent="0.2">
      <c r="A27" t="s">
        <v>61</v>
      </c>
      <c r="B27" s="1">
        <v>71417</v>
      </c>
      <c r="C27" s="1">
        <v>84867.5</v>
      </c>
      <c r="D27" s="1">
        <v>92410.5</v>
      </c>
      <c r="E27" s="1">
        <v>104473.5</v>
      </c>
      <c r="F27" s="1">
        <v>122532.5</v>
      </c>
      <c r="G27" s="1">
        <v>125841</v>
      </c>
      <c r="H27" s="1">
        <v>124393.5</v>
      </c>
      <c r="I27" s="1">
        <v>130100</v>
      </c>
      <c r="J27" s="1">
        <v>122688</v>
      </c>
      <c r="K27" s="1">
        <v>111085</v>
      </c>
      <c r="L27" s="1">
        <v>112983</v>
      </c>
      <c r="M27" s="1">
        <v>118342.5</v>
      </c>
      <c r="N27" s="1">
        <v>121596.5</v>
      </c>
      <c r="O27" s="1">
        <v>141954</v>
      </c>
      <c r="P27" s="1">
        <v>152569.5</v>
      </c>
      <c r="Q27" s="1">
        <v>141635.5</v>
      </c>
      <c r="R27" s="1">
        <v>109506</v>
      </c>
      <c r="S27" s="1">
        <v>71635.5</v>
      </c>
      <c r="T27" s="1">
        <v>99124.5</v>
      </c>
      <c r="U27" s="1">
        <v>124924</v>
      </c>
      <c r="V27" s="1">
        <v>125883</v>
      </c>
      <c r="W27" s="1">
        <v>110391</v>
      </c>
      <c r="X27" s="1">
        <v>83895</v>
      </c>
      <c r="Y27" s="1">
        <v>82543</v>
      </c>
      <c r="Z27" s="1">
        <v>85839</v>
      </c>
      <c r="AA27" s="1">
        <v>105690.5</v>
      </c>
      <c r="AB27" s="1">
        <v>121284.5</v>
      </c>
      <c r="AC27" s="1">
        <v>119579</v>
      </c>
      <c r="AD27" s="1">
        <v>127063</v>
      </c>
      <c r="AE27" s="1">
        <v>133180</v>
      </c>
      <c r="AF27" s="1">
        <v>146785.5</v>
      </c>
      <c r="AG27" s="1">
        <v>151214</v>
      </c>
      <c r="AH27" s="1">
        <v>144072.5</v>
      </c>
      <c r="AI27" s="1">
        <v>140469.5</v>
      </c>
      <c r="AJ27" s="1">
        <v>138878.5</v>
      </c>
      <c r="AK27" s="1">
        <v>121021.5</v>
      </c>
      <c r="AL27" s="1">
        <v>99439.5</v>
      </c>
      <c r="AM27" s="1">
        <v>113817.5</v>
      </c>
      <c r="AN27" s="26">
        <v>99897</v>
      </c>
      <c r="AO27" s="26">
        <v>90860</v>
      </c>
      <c r="AP27" s="26">
        <v>91043.5</v>
      </c>
      <c r="AQ27" s="26">
        <v>82693.5</v>
      </c>
      <c r="AR27" s="1"/>
    </row>
    <row r="28" spans="1:44" x14ac:dyDescent="0.2">
      <c r="A28" t="s">
        <v>63</v>
      </c>
      <c r="B28" s="1">
        <v>17682</v>
      </c>
      <c r="C28" s="1">
        <v>18161.5</v>
      </c>
      <c r="D28" s="1">
        <v>17769</v>
      </c>
      <c r="E28" s="1">
        <v>19525.5</v>
      </c>
      <c r="F28" s="1">
        <v>22657</v>
      </c>
      <c r="G28" s="1">
        <v>21793</v>
      </c>
      <c r="H28" s="1">
        <v>21775</v>
      </c>
      <c r="I28" s="1">
        <v>25330.5</v>
      </c>
      <c r="J28" s="1">
        <v>27673</v>
      </c>
      <c r="K28" s="1">
        <v>25056</v>
      </c>
      <c r="L28" s="1">
        <v>21534.5</v>
      </c>
      <c r="M28" s="1">
        <v>23171.5</v>
      </c>
      <c r="N28" s="1">
        <v>22573</v>
      </c>
      <c r="O28" s="1">
        <v>20003</v>
      </c>
      <c r="P28" s="1">
        <v>17873.5</v>
      </c>
      <c r="Q28" s="1">
        <v>15093.5</v>
      </c>
      <c r="R28" s="1">
        <v>18528.5</v>
      </c>
      <c r="S28" s="1">
        <v>26428</v>
      </c>
      <c r="T28" s="1">
        <v>27074</v>
      </c>
      <c r="U28" s="1">
        <v>25528.5</v>
      </c>
      <c r="V28" s="1">
        <v>25169</v>
      </c>
      <c r="W28" s="1">
        <v>22614.5</v>
      </c>
      <c r="X28" s="1">
        <v>20286</v>
      </c>
      <c r="Y28" s="1">
        <v>18241</v>
      </c>
      <c r="Z28" s="1">
        <v>20528</v>
      </c>
      <c r="AA28" s="1">
        <v>20814.5</v>
      </c>
      <c r="AB28" s="1">
        <v>18139</v>
      </c>
      <c r="AC28" s="1">
        <v>18707.5</v>
      </c>
      <c r="AD28" s="1">
        <v>17527</v>
      </c>
      <c r="AE28" s="1">
        <v>17467.5</v>
      </c>
      <c r="AF28" s="1">
        <v>19520.5</v>
      </c>
      <c r="AG28" s="1">
        <v>21744.5</v>
      </c>
      <c r="AH28" s="1">
        <v>26186</v>
      </c>
      <c r="AI28" s="1">
        <v>24525.5</v>
      </c>
      <c r="AJ28" s="1">
        <v>20411.5</v>
      </c>
      <c r="AK28" s="1">
        <v>18487.5</v>
      </c>
      <c r="AL28" s="1">
        <v>18326</v>
      </c>
      <c r="AM28" s="1">
        <v>18727</v>
      </c>
      <c r="AN28" s="26">
        <v>14476</v>
      </c>
      <c r="AO28" s="26">
        <v>12538.5</v>
      </c>
      <c r="AP28" s="26">
        <v>14320.5</v>
      </c>
      <c r="AQ28" s="26">
        <v>13383</v>
      </c>
      <c r="AR28" s="1"/>
    </row>
    <row r="29" spans="1:44" x14ac:dyDescent="0.2">
      <c r="A29" t="s">
        <v>65</v>
      </c>
      <c r="B29" s="1">
        <v>20694.5</v>
      </c>
      <c r="C29" s="1">
        <v>26672</v>
      </c>
      <c r="D29" s="1">
        <v>33626.5</v>
      </c>
      <c r="E29" s="1">
        <v>37035</v>
      </c>
      <c r="F29" s="1">
        <v>36897</v>
      </c>
      <c r="G29" s="1">
        <v>33361.5</v>
      </c>
      <c r="H29" s="1">
        <v>34270.5</v>
      </c>
      <c r="I29" s="1">
        <v>41223</v>
      </c>
      <c r="J29" s="1">
        <v>40245</v>
      </c>
      <c r="K29" s="1">
        <v>31190.5</v>
      </c>
      <c r="L29" s="1">
        <v>29216.5</v>
      </c>
      <c r="M29" s="1">
        <v>27517.5</v>
      </c>
      <c r="N29" s="1">
        <v>23123.5</v>
      </c>
      <c r="O29" s="1">
        <v>26054</v>
      </c>
      <c r="P29" s="1">
        <v>28876</v>
      </c>
      <c r="Q29" s="1">
        <v>25750.5</v>
      </c>
      <c r="R29" s="1">
        <v>24790.5</v>
      </c>
      <c r="S29" s="1">
        <v>27333.5</v>
      </c>
      <c r="T29" s="1">
        <v>23727</v>
      </c>
      <c r="U29" s="1">
        <v>27161</v>
      </c>
      <c r="V29" s="1">
        <v>30122</v>
      </c>
      <c r="W29" s="1">
        <v>21856</v>
      </c>
      <c r="X29" s="1">
        <v>22614.5</v>
      </c>
      <c r="Y29" s="1">
        <v>26616.5</v>
      </c>
      <c r="Z29" s="1">
        <v>25766</v>
      </c>
      <c r="AA29" s="1">
        <v>24888</v>
      </c>
      <c r="AB29" s="1">
        <v>24658.5</v>
      </c>
      <c r="AC29" s="1">
        <v>24306.5</v>
      </c>
      <c r="AD29" s="1">
        <v>24747</v>
      </c>
      <c r="AE29" s="1">
        <v>28776.5</v>
      </c>
      <c r="AF29" s="1">
        <v>28331.5</v>
      </c>
      <c r="AG29" s="1">
        <v>25237</v>
      </c>
      <c r="AH29" s="1">
        <v>28556.5</v>
      </c>
      <c r="AI29" s="1">
        <v>34640</v>
      </c>
      <c r="AJ29" s="1">
        <v>35003</v>
      </c>
      <c r="AK29" s="1">
        <v>34199.5</v>
      </c>
      <c r="AL29" s="1">
        <v>34732.5</v>
      </c>
      <c r="AM29" s="1">
        <v>29690.5</v>
      </c>
      <c r="AN29" s="26">
        <v>27903</v>
      </c>
      <c r="AO29" s="26">
        <v>32115.5</v>
      </c>
      <c r="AP29" s="26">
        <v>30747</v>
      </c>
      <c r="AQ29" s="26">
        <v>25111</v>
      </c>
      <c r="AR29" s="1"/>
    </row>
    <row r="30" spans="1:44" x14ac:dyDescent="0.2">
      <c r="A30" t="s">
        <v>67</v>
      </c>
      <c r="B30" s="1">
        <v>9175.5</v>
      </c>
      <c r="C30" s="1">
        <v>9944</v>
      </c>
      <c r="D30" s="1">
        <v>14363.5</v>
      </c>
      <c r="E30" s="1">
        <v>13911.5</v>
      </c>
      <c r="F30" s="1">
        <v>11343</v>
      </c>
      <c r="G30" s="1">
        <v>15258</v>
      </c>
      <c r="H30" s="1">
        <v>20164</v>
      </c>
      <c r="I30" s="1">
        <v>19823</v>
      </c>
      <c r="J30" s="1">
        <v>19056.5</v>
      </c>
      <c r="K30" s="1">
        <v>16891</v>
      </c>
      <c r="L30" s="1">
        <v>18490</v>
      </c>
      <c r="M30" s="1">
        <v>21912</v>
      </c>
      <c r="N30" s="1">
        <v>22126.5</v>
      </c>
      <c r="O30" s="1">
        <v>26755.5</v>
      </c>
      <c r="P30" s="1">
        <v>26550</v>
      </c>
      <c r="Q30" s="1">
        <v>24498</v>
      </c>
      <c r="R30" s="1">
        <v>25665.5</v>
      </c>
      <c r="S30" s="1">
        <v>21045</v>
      </c>
      <c r="T30" s="1">
        <v>24448.5</v>
      </c>
      <c r="U30" s="1">
        <v>30362</v>
      </c>
      <c r="V30" s="1">
        <v>34255.5</v>
      </c>
      <c r="W30" s="1">
        <v>33855</v>
      </c>
      <c r="X30" s="1">
        <v>24494.5</v>
      </c>
      <c r="Y30" s="1">
        <v>26584.5</v>
      </c>
      <c r="Z30" s="1">
        <v>36049</v>
      </c>
      <c r="AA30" s="1">
        <v>39850.5</v>
      </c>
      <c r="AB30" s="1">
        <v>39661</v>
      </c>
      <c r="AC30" s="1">
        <v>37555</v>
      </c>
      <c r="AD30" s="1">
        <v>34223</v>
      </c>
      <c r="AE30" s="1">
        <v>36342.5</v>
      </c>
      <c r="AF30" s="1">
        <v>45397</v>
      </c>
      <c r="AG30" s="1">
        <v>57318</v>
      </c>
      <c r="AH30" s="1">
        <v>59995.5</v>
      </c>
      <c r="AI30" s="1">
        <v>61122.5</v>
      </c>
      <c r="AJ30" s="1">
        <v>68999</v>
      </c>
      <c r="AK30" s="1">
        <v>74562.5</v>
      </c>
      <c r="AL30" s="1">
        <v>66790</v>
      </c>
      <c r="AM30" s="1">
        <v>47344</v>
      </c>
      <c r="AN30" s="26">
        <v>44767.5</v>
      </c>
      <c r="AO30" s="26">
        <v>51713.5</v>
      </c>
      <c r="AP30" s="26">
        <v>45498.5</v>
      </c>
      <c r="AQ30" s="26">
        <v>45732</v>
      </c>
      <c r="AR30" s="1"/>
    </row>
    <row r="31" spans="1:44" x14ac:dyDescent="0.2">
      <c r="A31" t="s">
        <v>69</v>
      </c>
      <c r="B31" s="1">
        <v>10780.5</v>
      </c>
      <c r="C31" s="1">
        <v>10426</v>
      </c>
      <c r="D31" s="1">
        <v>11195.5</v>
      </c>
      <c r="E31" s="1">
        <v>15679.5</v>
      </c>
      <c r="F31" s="1">
        <v>15641</v>
      </c>
      <c r="G31" s="1">
        <v>12735.5</v>
      </c>
      <c r="H31" s="1">
        <v>10817.5</v>
      </c>
      <c r="I31" s="1">
        <v>6572.5</v>
      </c>
      <c r="J31" s="1">
        <v>5619</v>
      </c>
      <c r="K31" s="1">
        <v>8868</v>
      </c>
      <c r="L31" s="1">
        <v>11762</v>
      </c>
      <c r="M31" s="1">
        <v>14165</v>
      </c>
      <c r="N31" s="1">
        <v>16050</v>
      </c>
      <c r="O31" s="1">
        <v>16882</v>
      </c>
      <c r="P31" s="1">
        <v>19383</v>
      </c>
      <c r="Q31" s="1">
        <v>18358.5</v>
      </c>
      <c r="R31" s="1">
        <v>11357.5</v>
      </c>
      <c r="S31" s="1">
        <v>9857.5</v>
      </c>
      <c r="T31" s="1">
        <v>17796.5</v>
      </c>
      <c r="U31" s="1">
        <v>21910.5</v>
      </c>
      <c r="V31" s="1">
        <v>16096</v>
      </c>
      <c r="W31" s="1">
        <v>10973.5</v>
      </c>
      <c r="X31" s="1">
        <v>10594.5</v>
      </c>
      <c r="Y31" s="1">
        <v>9952</v>
      </c>
      <c r="Z31" s="1">
        <v>10521</v>
      </c>
      <c r="AA31" s="1">
        <v>11527.5</v>
      </c>
      <c r="AB31" s="1">
        <v>10535.5</v>
      </c>
      <c r="AC31" s="1">
        <v>9983</v>
      </c>
      <c r="AD31" s="1">
        <v>10372</v>
      </c>
      <c r="AE31" s="1">
        <v>11835</v>
      </c>
      <c r="AF31" s="1">
        <v>14632.5</v>
      </c>
      <c r="AG31" s="1">
        <v>12871</v>
      </c>
      <c r="AH31" s="1">
        <v>11496.5</v>
      </c>
      <c r="AI31" s="1">
        <v>14409.5</v>
      </c>
      <c r="AJ31" s="1">
        <v>15847.5</v>
      </c>
      <c r="AK31" s="1">
        <v>15348</v>
      </c>
      <c r="AL31" s="1">
        <v>13220.5</v>
      </c>
      <c r="AM31" s="1">
        <v>11289</v>
      </c>
      <c r="AN31" s="26">
        <v>9938</v>
      </c>
      <c r="AO31" s="26">
        <v>10669.5</v>
      </c>
      <c r="AP31" s="26">
        <v>8089</v>
      </c>
      <c r="AQ31" s="26">
        <v>8200.5</v>
      </c>
      <c r="AR31" s="1"/>
    </row>
    <row r="32" spans="1:44" x14ac:dyDescent="0.2">
      <c r="A32" t="s">
        <v>71</v>
      </c>
      <c r="B32" s="1">
        <v>138243</v>
      </c>
      <c r="C32" s="1">
        <v>132664.5</v>
      </c>
      <c r="D32" s="1">
        <v>125090</v>
      </c>
      <c r="E32" s="1">
        <v>144748</v>
      </c>
      <c r="F32" s="1">
        <v>153152.5</v>
      </c>
      <c r="G32" s="1">
        <v>148707.5</v>
      </c>
      <c r="H32" s="1">
        <v>137725</v>
      </c>
      <c r="I32" s="1">
        <v>120914</v>
      </c>
      <c r="J32" s="1">
        <v>116212</v>
      </c>
      <c r="K32" s="1">
        <v>101595.5</v>
      </c>
      <c r="L32" s="1">
        <v>100242</v>
      </c>
      <c r="M32" s="1">
        <v>117858</v>
      </c>
      <c r="N32" s="1">
        <v>127562.5</v>
      </c>
      <c r="O32" s="1">
        <v>136675.5</v>
      </c>
      <c r="P32" s="1">
        <v>156831.5</v>
      </c>
      <c r="Q32" s="1">
        <v>149603.5</v>
      </c>
      <c r="R32" s="1">
        <v>107995</v>
      </c>
      <c r="S32" s="1">
        <v>99101.5</v>
      </c>
      <c r="T32" s="1">
        <v>116943.5</v>
      </c>
      <c r="U32" s="1">
        <v>112410</v>
      </c>
      <c r="V32" s="1">
        <v>101223</v>
      </c>
      <c r="W32" s="1">
        <v>99092</v>
      </c>
      <c r="X32" s="1">
        <v>99780.5</v>
      </c>
      <c r="Y32" s="1">
        <v>102007</v>
      </c>
      <c r="Z32" s="1">
        <v>104254</v>
      </c>
      <c r="AA32" s="1">
        <v>100382.5</v>
      </c>
      <c r="AB32" s="1">
        <v>90144</v>
      </c>
      <c r="AC32" s="1">
        <v>103634</v>
      </c>
      <c r="AD32" s="1">
        <v>112156.5</v>
      </c>
      <c r="AE32" s="1">
        <v>113035.5</v>
      </c>
      <c r="AF32" s="1">
        <v>122616.5</v>
      </c>
      <c r="AG32" s="1">
        <v>128350.5</v>
      </c>
      <c r="AH32" s="1">
        <v>153772.5</v>
      </c>
      <c r="AI32" s="1">
        <v>151568.5</v>
      </c>
      <c r="AJ32" s="1">
        <v>138979.5</v>
      </c>
      <c r="AK32" s="1">
        <v>152233</v>
      </c>
      <c r="AL32" s="1">
        <v>152622.5</v>
      </c>
      <c r="AM32" s="1">
        <v>126255.5</v>
      </c>
      <c r="AN32" s="26">
        <v>102396.5</v>
      </c>
      <c r="AO32" s="26">
        <v>98912.5</v>
      </c>
      <c r="AP32" s="26">
        <v>78109</v>
      </c>
      <c r="AQ32" s="26">
        <v>70073.5</v>
      </c>
      <c r="AR32" s="1"/>
    </row>
    <row r="33" spans="1:44" x14ac:dyDescent="0.2">
      <c r="A33" t="s">
        <v>73</v>
      </c>
      <c r="B33" s="1">
        <v>38501.5</v>
      </c>
      <c r="C33" s="1">
        <v>43511.5</v>
      </c>
      <c r="D33" s="1">
        <v>45636.5</v>
      </c>
      <c r="E33" s="1">
        <v>45265</v>
      </c>
      <c r="F33" s="1">
        <v>49936.5</v>
      </c>
      <c r="G33" s="1">
        <v>52978.5</v>
      </c>
      <c r="H33" s="1">
        <v>48360</v>
      </c>
      <c r="I33" s="1">
        <v>48379</v>
      </c>
      <c r="J33" s="1">
        <v>48810.5</v>
      </c>
      <c r="K33" s="1">
        <v>51145</v>
      </c>
      <c r="L33" s="1">
        <v>54351.5</v>
      </c>
      <c r="M33" s="1">
        <v>54629</v>
      </c>
      <c r="N33" s="1">
        <v>56933.5</v>
      </c>
      <c r="O33" s="1">
        <v>59221.5</v>
      </c>
      <c r="P33" s="1">
        <v>53338.5</v>
      </c>
      <c r="Q33" s="1">
        <v>52860</v>
      </c>
      <c r="R33" s="1">
        <v>68670.5</v>
      </c>
      <c r="S33" s="1">
        <v>75832</v>
      </c>
      <c r="T33" s="1">
        <v>69968.5</v>
      </c>
      <c r="U33" s="1">
        <v>58726</v>
      </c>
      <c r="V33" s="1">
        <v>56811.5</v>
      </c>
      <c r="W33" s="1">
        <v>58072</v>
      </c>
      <c r="X33" s="1">
        <v>54350</v>
      </c>
      <c r="Y33" s="1">
        <v>52495.5</v>
      </c>
      <c r="Z33" s="1">
        <v>57170.5</v>
      </c>
      <c r="AA33" s="1">
        <v>56848</v>
      </c>
      <c r="AB33" s="1">
        <v>51291.5</v>
      </c>
      <c r="AC33" s="1">
        <v>52032.5</v>
      </c>
      <c r="AD33" s="1">
        <v>47540</v>
      </c>
      <c r="AE33" s="1">
        <v>55417.5</v>
      </c>
      <c r="AF33" s="1">
        <v>67405.5</v>
      </c>
      <c r="AG33" s="1">
        <v>67668</v>
      </c>
      <c r="AH33" s="1">
        <v>71733</v>
      </c>
      <c r="AI33" s="1">
        <v>70196</v>
      </c>
      <c r="AJ33" s="1">
        <v>65874.5</v>
      </c>
      <c r="AK33" s="1">
        <v>65784</v>
      </c>
      <c r="AL33" s="1">
        <v>62208.5</v>
      </c>
      <c r="AM33" s="1">
        <v>57090</v>
      </c>
      <c r="AN33" s="26">
        <v>58077</v>
      </c>
      <c r="AO33" s="26">
        <v>55737.5</v>
      </c>
      <c r="AP33" s="26">
        <v>45733</v>
      </c>
      <c r="AQ33" s="26">
        <v>41402.5</v>
      </c>
      <c r="AR33" s="1"/>
    </row>
    <row r="34" spans="1:44" x14ac:dyDescent="0.2">
      <c r="A34" t="s">
        <v>4</v>
      </c>
      <c r="B34" s="1">
        <v>388953</v>
      </c>
      <c r="C34" s="1">
        <v>405082.5</v>
      </c>
      <c r="D34" s="1">
        <v>432577.5</v>
      </c>
      <c r="E34" s="1">
        <v>452225.5</v>
      </c>
      <c r="F34" s="1">
        <v>472245</v>
      </c>
      <c r="G34" s="1">
        <v>488785</v>
      </c>
      <c r="H34" s="1">
        <v>501401.5</v>
      </c>
      <c r="I34" s="1">
        <v>474313</v>
      </c>
      <c r="J34" s="1">
        <v>451496.5</v>
      </c>
      <c r="K34" s="1">
        <v>466106.5</v>
      </c>
      <c r="L34" s="1">
        <v>438600</v>
      </c>
      <c r="M34" s="1">
        <v>434738</v>
      </c>
      <c r="N34" s="1">
        <v>492098</v>
      </c>
      <c r="O34" s="1">
        <v>511195.5</v>
      </c>
      <c r="P34" s="1">
        <v>520022.5</v>
      </c>
      <c r="Q34" s="1">
        <v>562761.5</v>
      </c>
      <c r="R34" s="1">
        <v>564132.5</v>
      </c>
      <c r="S34" s="1">
        <v>550562</v>
      </c>
      <c r="T34" s="1">
        <v>541515</v>
      </c>
      <c r="U34" s="1">
        <v>523329</v>
      </c>
      <c r="V34" s="1">
        <v>498167.5</v>
      </c>
      <c r="W34" s="1">
        <v>442098</v>
      </c>
      <c r="X34" s="1">
        <v>420080.5</v>
      </c>
      <c r="Y34" s="1">
        <v>427354.5</v>
      </c>
      <c r="Z34" s="1">
        <v>425228</v>
      </c>
      <c r="AA34" s="1">
        <v>435929</v>
      </c>
      <c r="AB34" s="1">
        <v>450076</v>
      </c>
      <c r="AC34" s="1">
        <v>443747.5</v>
      </c>
      <c r="AD34" s="1">
        <v>446599</v>
      </c>
      <c r="AE34" s="1">
        <v>450907.5</v>
      </c>
      <c r="AF34" s="1">
        <v>463446.5</v>
      </c>
      <c r="AG34" s="1">
        <v>463827.5</v>
      </c>
      <c r="AH34" s="1">
        <v>453640</v>
      </c>
      <c r="AI34" s="1">
        <v>479426.5</v>
      </c>
      <c r="AJ34" s="1">
        <v>462524.5</v>
      </c>
      <c r="AK34" s="1">
        <v>401540</v>
      </c>
      <c r="AL34" s="1">
        <v>379308.5</v>
      </c>
      <c r="AM34" s="1">
        <v>349796</v>
      </c>
      <c r="AN34" s="26">
        <v>336972.5</v>
      </c>
      <c r="AO34" s="26">
        <v>316109</v>
      </c>
      <c r="AP34" s="26">
        <v>296290</v>
      </c>
      <c r="AQ34" s="26">
        <v>304300</v>
      </c>
      <c r="AR34" s="1"/>
    </row>
    <row r="35" spans="1:44" x14ac:dyDescent="0.2">
      <c r="A35" t="s">
        <v>76</v>
      </c>
      <c r="B35" s="1">
        <v>134506.5</v>
      </c>
      <c r="C35" s="1">
        <v>140570.5</v>
      </c>
      <c r="D35" s="1">
        <v>150743</v>
      </c>
      <c r="E35" s="1">
        <v>173850.5</v>
      </c>
      <c r="F35" s="1">
        <v>172604.5</v>
      </c>
      <c r="G35" s="1">
        <v>147711</v>
      </c>
      <c r="H35" s="1">
        <v>138609</v>
      </c>
      <c r="I35" s="1">
        <v>140826</v>
      </c>
      <c r="J35" s="1">
        <v>143709.5</v>
      </c>
      <c r="K35" s="1">
        <v>141463.5</v>
      </c>
      <c r="L35" s="1">
        <v>126063</v>
      </c>
      <c r="M35" s="1">
        <v>127402.5</v>
      </c>
      <c r="N35" s="1">
        <v>153558.5</v>
      </c>
      <c r="O35" s="1">
        <v>181917.5</v>
      </c>
      <c r="P35" s="1">
        <v>179263</v>
      </c>
      <c r="Q35" s="1">
        <v>170919.5</v>
      </c>
      <c r="R35" s="1">
        <v>174591.5</v>
      </c>
      <c r="S35" s="1">
        <v>157793.5</v>
      </c>
      <c r="T35" s="1">
        <v>143741</v>
      </c>
      <c r="U35" s="1">
        <v>162761</v>
      </c>
      <c r="V35" s="1">
        <v>175047.5</v>
      </c>
      <c r="W35" s="1">
        <v>158602.5</v>
      </c>
      <c r="X35" s="1">
        <v>161446.5</v>
      </c>
      <c r="Y35" s="1">
        <v>185374</v>
      </c>
      <c r="Z35" s="1">
        <v>213697.5</v>
      </c>
      <c r="AA35" s="1">
        <v>209683</v>
      </c>
      <c r="AB35" s="1">
        <v>196147</v>
      </c>
      <c r="AC35" s="1">
        <v>217489.5</v>
      </c>
      <c r="AD35" s="1">
        <v>226269</v>
      </c>
      <c r="AE35" s="1">
        <v>212962</v>
      </c>
      <c r="AF35" s="1">
        <v>230228</v>
      </c>
      <c r="AG35" s="1">
        <v>270181</v>
      </c>
      <c r="AH35" s="1">
        <v>268462.5</v>
      </c>
      <c r="AI35" s="1">
        <v>249259.5</v>
      </c>
      <c r="AJ35" s="1">
        <v>259336</v>
      </c>
      <c r="AK35" s="1">
        <v>264735</v>
      </c>
      <c r="AL35" s="1">
        <v>257098.5</v>
      </c>
      <c r="AM35" s="1">
        <v>235020</v>
      </c>
      <c r="AN35" s="26">
        <v>239476</v>
      </c>
      <c r="AO35" s="26">
        <v>229595.5</v>
      </c>
      <c r="AP35" s="26">
        <v>202496</v>
      </c>
      <c r="AQ35" s="26">
        <v>218849.5</v>
      </c>
      <c r="AR35" s="1"/>
    </row>
    <row r="36" spans="1:44" x14ac:dyDescent="0.2">
      <c r="A36" t="s">
        <v>78</v>
      </c>
      <c r="B36" s="1">
        <v>10953</v>
      </c>
      <c r="C36" s="1">
        <v>15760.5</v>
      </c>
      <c r="D36" s="1">
        <v>16481</v>
      </c>
      <c r="E36" s="1">
        <v>12377.5</v>
      </c>
      <c r="F36" s="1">
        <v>13754.5</v>
      </c>
      <c r="G36" s="1">
        <v>16291.5</v>
      </c>
      <c r="H36" s="1">
        <v>16967</v>
      </c>
      <c r="I36" s="1">
        <v>15279</v>
      </c>
      <c r="J36" s="1">
        <v>12295</v>
      </c>
      <c r="K36" s="1">
        <v>12087</v>
      </c>
      <c r="L36" s="1">
        <v>11855.5</v>
      </c>
      <c r="M36" s="1">
        <v>11713</v>
      </c>
      <c r="N36" s="1">
        <v>12605</v>
      </c>
      <c r="O36" s="1">
        <v>11704</v>
      </c>
      <c r="P36" s="1">
        <v>10228.5</v>
      </c>
      <c r="Q36" s="1">
        <v>10233.5</v>
      </c>
      <c r="R36" s="1">
        <v>11161.5</v>
      </c>
      <c r="S36" s="1">
        <v>10269</v>
      </c>
      <c r="T36" s="1">
        <v>11589</v>
      </c>
      <c r="U36" s="1">
        <v>15914</v>
      </c>
      <c r="V36" s="1">
        <v>16860</v>
      </c>
      <c r="W36" s="1">
        <v>13642</v>
      </c>
      <c r="X36" s="1">
        <v>14140.5</v>
      </c>
      <c r="Y36" s="1">
        <v>14355</v>
      </c>
      <c r="Z36" s="1">
        <v>11163</v>
      </c>
      <c r="AA36" s="1">
        <v>10484</v>
      </c>
      <c r="AB36" s="1">
        <v>10499</v>
      </c>
      <c r="AC36" s="1">
        <v>11949</v>
      </c>
      <c r="AD36" s="1">
        <v>11413.5</v>
      </c>
      <c r="AE36" s="1">
        <v>10880.5</v>
      </c>
      <c r="AF36" s="1">
        <v>11227</v>
      </c>
      <c r="AG36" s="1">
        <v>11130.5</v>
      </c>
      <c r="AH36" s="1">
        <v>11070</v>
      </c>
      <c r="AI36" s="1">
        <v>10826.5</v>
      </c>
      <c r="AJ36" s="1">
        <v>11006.5</v>
      </c>
      <c r="AK36" s="1">
        <v>9769.5</v>
      </c>
      <c r="AL36" s="1">
        <v>11314.5</v>
      </c>
      <c r="AM36" s="1">
        <v>13223.5</v>
      </c>
      <c r="AN36" s="26">
        <v>11795</v>
      </c>
      <c r="AO36" s="26">
        <v>10215.5</v>
      </c>
      <c r="AP36" s="26">
        <v>7482.5</v>
      </c>
      <c r="AQ36" s="26">
        <v>8029.5</v>
      </c>
      <c r="AR36" s="1"/>
    </row>
    <row r="37" spans="1:44" x14ac:dyDescent="0.2">
      <c r="A37" t="s">
        <v>80</v>
      </c>
      <c r="B37" s="1">
        <v>157636.5</v>
      </c>
      <c r="C37" s="1">
        <v>177016</v>
      </c>
      <c r="D37" s="1">
        <v>218114.5</v>
      </c>
      <c r="E37" s="1">
        <v>256615.5</v>
      </c>
      <c r="F37" s="1">
        <v>263023</v>
      </c>
      <c r="G37" s="1">
        <v>255719.5</v>
      </c>
      <c r="H37" s="1">
        <v>244138</v>
      </c>
      <c r="I37" s="1">
        <v>248202</v>
      </c>
      <c r="J37" s="1">
        <v>255204.5</v>
      </c>
      <c r="K37" s="1">
        <v>250884</v>
      </c>
      <c r="L37" s="1">
        <v>225320.5</v>
      </c>
      <c r="M37" s="1">
        <v>203939.5</v>
      </c>
      <c r="N37" s="1">
        <v>230590</v>
      </c>
      <c r="O37" s="1">
        <v>254582.5</v>
      </c>
      <c r="P37" s="1">
        <v>273739</v>
      </c>
      <c r="Q37" s="1">
        <v>291764.5</v>
      </c>
      <c r="R37" s="1">
        <v>264125.5</v>
      </c>
      <c r="S37" s="1">
        <v>238331</v>
      </c>
      <c r="T37" s="1">
        <v>229567</v>
      </c>
      <c r="U37" s="1">
        <v>226166.5</v>
      </c>
      <c r="V37" s="1">
        <v>243772.5</v>
      </c>
      <c r="W37" s="1">
        <v>228990.5</v>
      </c>
      <c r="X37" s="1">
        <v>217478</v>
      </c>
      <c r="Y37" s="1">
        <v>208201.5</v>
      </c>
      <c r="Z37" s="1">
        <v>203397</v>
      </c>
      <c r="AA37" s="1">
        <v>230298.5</v>
      </c>
      <c r="AB37" s="1">
        <v>238346</v>
      </c>
      <c r="AC37" s="1">
        <v>246479</v>
      </c>
      <c r="AD37" s="1">
        <v>244455.5</v>
      </c>
      <c r="AE37" s="1">
        <v>258511</v>
      </c>
      <c r="AF37" s="1">
        <v>273036.5</v>
      </c>
      <c r="AG37" s="1">
        <v>295783.5</v>
      </c>
      <c r="AH37" s="1">
        <v>303319.5</v>
      </c>
      <c r="AI37" s="1">
        <v>273983.5</v>
      </c>
      <c r="AJ37" s="1">
        <v>242183.5</v>
      </c>
      <c r="AK37" s="1">
        <v>251142</v>
      </c>
      <c r="AL37" s="1">
        <v>274033.5</v>
      </c>
      <c r="AM37" s="1">
        <v>257839</v>
      </c>
      <c r="AN37" s="26">
        <v>236549.5</v>
      </c>
      <c r="AO37" s="26">
        <v>206607.5</v>
      </c>
      <c r="AP37" s="26">
        <v>199917</v>
      </c>
      <c r="AQ37" s="26">
        <v>206831.5</v>
      </c>
      <c r="AR37" s="1"/>
    </row>
    <row r="38" spans="1:44" x14ac:dyDescent="0.2">
      <c r="A38" t="s">
        <v>82</v>
      </c>
      <c r="B38" s="1">
        <v>44710.5</v>
      </c>
      <c r="C38" s="1">
        <v>53662</v>
      </c>
      <c r="D38" s="1">
        <v>60287</v>
      </c>
      <c r="E38" s="1">
        <v>63625</v>
      </c>
      <c r="F38" s="1">
        <v>77144</v>
      </c>
      <c r="G38" s="1">
        <v>87048</v>
      </c>
      <c r="H38" s="1">
        <v>89819</v>
      </c>
      <c r="I38" s="1">
        <v>85700</v>
      </c>
      <c r="J38" s="1">
        <v>90037.5</v>
      </c>
      <c r="K38" s="1">
        <v>104542</v>
      </c>
      <c r="L38" s="1">
        <v>93053</v>
      </c>
      <c r="M38" s="1">
        <v>80027.5</v>
      </c>
      <c r="N38" s="1">
        <v>87187.5</v>
      </c>
      <c r="O38" s="1">
        <v>104326.5</v>
      </c>
      <c r="P38" s="1">
        <v>119902.5</v>
      </c>
      <c r="Q38" s="1">
        <v>108304.5</v>
      </c>
      <c r="R38" s="1">
        <v>91803</v>
      </c>
      <c r="S38" s="1">
        <v>98643.5</v>
      </c>
      <c r="T38" s="1">
        <v>93850</v>
      </c>
      <c r="U38" s="1">
        <v>80397</v>
      </c>
      <c r="V38" s="1">
        <v>70923.5</v>
      </c>
      <c r="W38" s="1">
        <v>77478</v>
      </c>
      <c r="X38" s="1">
        <v>89851</v>
      </c>
      <c r="Y38" s="1">
        <v>86898</v>
      </c>
      <c r="Z38" s="1">
        <v>77656</v>
      </c>
      <c r="AA38" s="1">
        <v>67769.5</v>
      </c>
      <c r="AB38" s="1">
        <v>79176.5</v>
      </c>
      <c r="AC38" s="1">
        <v>91070.5</v>
      </c>
      <c r="AD38" s="1">
        <v>83444.5</v>
      </c>
      <c r="AE38" s="1">
        <v>78159</v>
      </c>
      <c r="AF38" s="1">
        <v>79491.5</v>
      </c>
      <c r="AG38" s="1">
        <v>91785</v>
      </c>
      <c r="AH38" s="1">
        <v>94503</v>
      </c>
      <c r="AI38" s="1">
        <v>106455</v>
      </c>
      <c r="AJ38" s="1">
        <v>109430</v>
      </c>
      <c r="AK38" s="1">
        <v>103706.5</v>
      </c>
      <c r="AL38" s="1">
        <v>104638.5</v>
      </c>
      <c r="AM38" s="1">
        <v>90486</v>
      </c>
      <c r="AN38" s="26">
        <v>81903.5</v>
      </c>
      <c r="AO38" s="26">
        <v>73605</v>
      </c>
      <c r="AP38" s="26">
        <v>61792.5</v>
      </c>
      <c r="AQ38" s="26">
        <v>69107.5</v>
      </c>
      <c r="AR38" s="1"/>
    </row>
    <row r="39" spans="1:44" x14ac:dyDescent="0.2">
      <c r="A39" t="s">
        <v>84</v>
      </c>
      <c r="B39" s="1">
        <v>38272.5</v>
      </c>
      <c r="C39" s="1">
        <v>50103.5</v>
      </c>
      <c r="D39" s="1">
        <v>63721.5</v>
      </c>
      <c r="E39" s="1">
        <v>65508.5</v>
      </c>
      <c r="F39" s="1">
        <v>79886</v>
      </c>
      <c r="G39" s="1">
        <v>76941</v>
      </c>
      <c r="H39" s="1">
        <v>57032</v>
      </c>
      <c r="I39" s="1">
        <v>54405</v>
      </c>
      <c r="J39" s="1">
        <v>53709.5</v>
      </c>
      <c r="K39" s="1">
        <v>48884.5</v>
      </c>
      <c r="L39" s="1">
        <v>56689</v>
      </c>
      <c r="M39" s="1">
        <v>57316</v>
      </c>
      <c r="N39" s="1">
        <v>57244.5</v>
      </c>
      <c r="O39" s="1">
        <v>64459.5</v>
      </c>
      <c r="P39" s="1">
        <v>61506</v>
      </c>
      <c r="Q39" s="1">
        <v>63932.5</v>
      </c>
      <c r="R39" s="1">
        <v>66818</v>
      </c>
      <c r="S39" s="1">
        <v>69241.5</v>
      </c>
      <c r="T39" s="1">
        <v>73353.5</v>
      </c>
      <c r="U39" s="1">
        <v>83141</v>
      </c>
      <c r="V39" s="1">
        <v>81315</v>
      </c>
      <c r="W39" s="1">
        <v>65834</v>
      </c>
      <c r="X39" s="1">
        <v>60752.5</v>
      </c>
      <c r="Y39" s="1">
        <v>57745.5</v>
      </c>
      <c r="Z39" s="1">
        <v>66123</v>
      </c>
      <c r="AA39" s="1">
        <v>73981.5</v>
      </c>
      <c r="AB39" s="1">
        <v>70976.5</v>
      </c>
      <c r="AC39" s="1">
        <v>72838</v>
      </c>
      <c r="AD39" s="1">
        <v>65639.5</v>
      </c>
      <c r="AE39" s="1">
        <v>59737</v>
      </c>
      <c r="AF39" s="1">
        <v>66255.5</v>
      </c>
      <c r="AG39" s="1">
        <v>74358</v>
      </c>
      <c r="AH39" s="1">
        <v>79107.5</v>
      </c>
      <c r="AI39" s="1">
        <v>71534</v>
      </c>
      <c r="AJ39" s="1">
        <v>65484.5</v>
      </c>
      <c r="AK39" s="1">
        <v>73016</v>
      </c>
      <c r="AL39" s="1">
        <v>70017</v>
      </c>
      <c r="AM39" s="1">
        <v>69386</v>
      </c>
      <c r="AN39" s="26">
        <v>65912</v>
      </c>
      <c r="AO39" s="26">
        <v>54302</v>
      </c>
      <c r="AP39" s="26">
        <v>43778.5</v>
      </c>
      <c r="AQ39" s="26">
        <v>41567.5</v>
      </c>
      <c r="AR39" s="1"/>
    </row>
    <row r="40" spans="1:44" x14ac:dyDescent="0.2">
      <c r="A40" t="s">
        <v>86</v>
      </c>
      <c r="B40" s="1">
        <v>176484.5</v>
      </c>
      <c r="C40" s="1">
        <v>177782.5</v>
      </c>
      <c r="D40" s="1">
        <v>212949</v>
      </c>
      <c r="E40" s="1">
        <v>254160.5</v>
      </c>
      <c r="F40" s="1">
        <v>302229.5</v>
      </c>
      <c r="G40" s="1">
        <v>345057.5</v>
      </c>
      <c r="H40" s="1">
        <v>282904.5</v>
      </c>
      <c r="I40" s="1">
        <v>205308.5</v>
      </c>
      <c r="J40" s="1">
        <v>206900</v>
      </c>
      <c r="K40" s="1">
        <v>212893</v>
      </c>
      <c r="L40" s="1">
        <v>228087</v>
      </c>
      <c r="M40" s="1">
        <v>242544.5</v>
      </c>
      <c r="N40" s="1">
        <v>234107</v>
      </c>
      <c r="O40" s="1">
        <v>231157</v>
      </c>
      <c r="P40" s="1">
        <v>261175</v>
      </c>
      <c r="Q40" s="1">
        <v>269761.5</v>
      </c>
      <c r="R40" s="1">
        <v>241014.5</v>
      </c>
      <c r="S40" s="1">
        <v>221705</v>
      </c>
      <c r="T40" s="1">
        <v>215004.5</v>
      </c>
      <c r="U40" s="1">
        <v>217530.5</v>
      </c>
      <c r="V40" s="1">
        <v>194536.5</v>
      </c>
      <c r="W40" s="1">
        <v>160371</v>
      </c>
      <c r="X40" s="1">
        <v>163208</v>
      </c>
      <c r="Y40" s="1">
        <v>179022.5</v>
      </c>
      <c r="Z40" s="1">
        <v>201324</v>
      </c>
      <c r="AA40" s="1">
        <v>224287</v>
      </c>
      <c r="AB40" s="1">
        <v>218071.5</v>
      </c>
      <c r="AC40" s="1">
        <v>210932.5</v>
      </c>
      <c r="AD40" s="1">
        <v>214764</v>
      </c>
      <c r="AE40" s="1">
        <v>206678</v>
      </c>
      <c r="AF40" s="1">
        <v>197736</v>
      </c>
      <c r="AG40" s="1">
        <v>214865</v>
      </c>
      <c r="AH40" s="1">
        <v>238718.5</v>
      </c>
      <c r="AI40" s="1">
        <v>255863.5</v>
      </c>
      <c r="AJ40" s="1">
        <v>249807</v>
      </c>
      <c r="AK40" s="1">
        <v>242377</v>
      </c>
      <c r="AL40" s="1">
        <v>247200</v>
      </c>
      <c r="AM40" s="1">
        <v>221126.5</v>
      </c>
      <c r="AN40" s="26">
        <v>205334</v>
      </c>
      <c r="AO40" s="26">
        <v>204241</v>
      </c>
      <c r="AP40" s="26">
        <v>165184.5</v>
      </c>
      <c r="AQ40" s="26">
        <v>150766.5</v>
      </c>
      <c r="AR40" s="1"/>
    </row>
    <row r="41" spans="1:44" x14ac:dyDescent="0.2">
      <c r="A41" t="s">
        <v>91</v>
      </c>
      <c r="B41" s="1">
        <v>13964</v>
      </c>
      <c r="C41" s="1">
        <v>16869.5</v>
      </c>
      <c r="D41" s="1">
        <v>21454</v>
      </c>
      <c r="E41" s="1">
        <v>23455.5</v>
      </c>
      <c r="F41" s="1">
        <v>25654.5</v>
      </c>
      <c r="G41" s="1">
        <v>24949.5</v>
      </c>
      <c r="H41" s="1">
        <v>20205</v>
      </c>
      <c r="I41" s="1">
        <v>16952</v>
      </c>
      <c r="J41" s="1">
        <v>17289</v>
      </c>
      <c r="K41" s="1">
        <v>17587.5</v>
      </c>
      <c r="L41" s="1">
        <v>14615</v>
      </c>
      <c r="M41" s="1">
        <v>12437</v>
      </c>
      <c r="N41" s="1">
        <v>15591</v>
      </c>
      <c r="O41" s="1">
        <v>21977</v>
      </c>
      <c r="P41" s="1">
        <v>23655.5</v>
      </c>
      <c r="Q41" s="1">
        <v>19670</v>
      </c>
      <c r="R41" s="1">
        <v>19836</v>
      </c>
      <c r="S41" s="1">
        <v>18910.5</v>
      </c>
      <c r="T41" s="1">
        <v>18794.5</v>
      </c>
      <c r="U41" s="1">
        <v>19833.5</v>
      </c>
      <c r="V41" s="1">
        <v>17540</v>
      </c>
      <c r="W41" s="1">
        <v>16730</v>
      </c>
      <c r="X41" s="1">
        <v>14538.5</v>
      </c>
      <c r="Y41" s="1">
        <v>14873.5</v>
      </c>
      <c r="Z41" s="1">
        <v>18629.5</v>
      </c>
      <c r="AA41" s="1">
        <v>21984</v>
      </c>
      <c r="AB41" s="1">
        <v>22556.5</v>
      </c>
      <c r="AC41" s="1">
        <v>19601.5</v>
      </c>
      <c r="AD41" s="1">
        <v>17357</v>
      </c>
      <c r="AE41" s="1">
        <v>20431</v>
      </c>
      <c r="AF41" s="1">
        <v>23988.5</v>
      </c>
      <c r="AG41" s="1">
        <v>24050.5</v>
      </c>
      <c r="AH41" s="1">
        <v>23846</v>
      </c>
      <c r="AI41" s="1">
        <v>23561</v>
      </c>
      <c r="AJ41" s="1">
        <v>22202.5</v>
      </c>
      <c r="AK41" s="1">
        <v>19278</v>
      </c>
      <c r="AL41" s="1">
        <v>14765.5</v>
      </c>
      <c r="AM41" s="1">
        <v>12622</v>
      </c>
      <c r="AN41" s="26">
        <v>14856.5</v>
      </c>
      <c r="AO41" s="26">
        <v>12643</v>
      </c>
      <c r="AP41" s="26">
        <v>11759.5</v>
      </c>
      <c r="AQ41" s="26">
        <v>13483.5</v>
      </c>
      <c r="AR41" s="1"/>
    </row>
    <row r="42" spans="1:44" x14ac:dyDescent="0.2">
      <c r="A42" t="s">
        <v>92</v>
      </c>
      <c r="B42" s="1">
        <v>80063.5</v>
      </c>
      <c r="C42" s="1">
        <v>86296.5</v>
      </c>
      <c r="D42" s="1">
        <v>101959</v>
      </c>
      <c r="E42" s="1">
        <v>121666</v>
      </c>
      <c r="F42" s="1">
        <v>117498</v>
      </c>
      <c r="G42" s="1">
        <v>107239</v>
      </c>
      <c r="H42" s="1">
        <v>88380</v>
      </c>
      <c r="I42" s="1">
        <v>84878.5</v>
      </c>
      <c r="J42" s="1">
        <v>87445</v>
      </c>
      <c r="K42" s="1">
        <v>87714</v>
      </c>
      <c r="L42" s="1">
        <v>99466.5</v>
      </c>
      <c r="M42" s="1">
        <v>92728</v>
      </c>
      <c r="N42" s="1">
        <v>92779</v>
      </c>
      <c r="O42" s="1">
        <v>121904.5</v>
      </c>
      <c r="P42" s="1">
        <v>131510.5</v>
      </c>
      <c r="Q42" s="1">
        <v>107980.5</v>
      </c>
      <c r="R42" s="1">
        <v>118652</v>
      </c>
      <c r="S42" s="1">
        <v>114246</v>
      </c>
      <c r="T42" s="1">
        <v>84729</v>
      </c>
      <c r="U42" s="1">
        <v>82554</v>
      </c>
      <c r="V42" s="1">
        <v>74137.5</v>
      </c>
      <c r="W42" s="1">
        <v>71663.5</v>
      </c>
      <c r="X42" s="1">
        <v>81293.5</v>
      </c>
      <c r="Y42" s="1">
        <v>90377</v>
      </c>
      <c r="Z42" s="1">
        <v>90710.5</v>
      </c>
      <c r="AA42" s="1">
        <v>92653</v>
      </c>
      <c r="AB42" s="1">
        <v>93493.5</v>
      </c>
      <c r="AC42" s="1">
        <v>86206</v>
      </c>
      <c r="AD42" s="1">
        <v>86909.5</v>
      </c>
      <c r="AE42" s="1">
        <v>92574</v>
      </c>
      <c r="AF42" s="1">
        <v>94313.5</v>
      </c>
      <c r="AG42" s="1">
        <v>115094.5</v>
      </c>
      <c r="AH42" s="1">
        <v>135005</v>
      </c>
      <c r="AI42" s="1">
        <v>130558.5</v>
      </c>
      <c r="AJ42" s="1">
        <v>113529</v>
      </c>
      <c r="AK42" s="1">
        <v>109586.5</v>
      </c>
      <c r="AL42" s="1">
        <v>107964</v>
      </c>
      <c r="AM42" s="1">
        <v>99515.5</v>
      </c>
      <c r="AN42" s="26">
        <v>107072.5</v>
      </c>
      <c r="AO42" s="26">
        <v>98057.5</v>
      </c>
      <c r="AP42" s="26">
        <v>95964</v>
      </c>
      <c r="AQ42" s="26">
        <v>103791</v>
      </c>
      <c r="AR42" s="1"/>
    </row>
    <row r="43" spans="1:44" x14ac:dyDescent="0.2">
      <c r="A43" t="s">
        <v>94</v>
      </c>
      <c r="B43" s="1">
        <v>13425</v>
      </c>
      <c r="C43" s="1">
        <v>19741.5</v>
      </c>
      <c r="D43" s="1">
        <v>22789.5</v>
      </c>
      <c r="E43" s="1">
        <v>20067</v>
      </c>
      <c r="F43" s="1">
        <v>19804.5</v>
      </c>
      <c r="G43" s="1">
        <v>19217.5</v>
      </c>
      <c r="H43" s="1">
        <v>18090.5</v>
      </c>
      <c r="I43" s="1">
        <v>19882</v>
      </c>
      <c r="J43" s="1">
        <v>19255</v>
      </c>
      <c r="K43" s="1">
        <v>17360.5</v>
      </c>
      <c r="L43" s="1">
        <v>15287.5</v>
      </c>
      <c r="M43" s="1">
        <v>12930.5</v>
      </c>
      <c r="N43" s="1">
        <v>12393</v>
      </c>
      <c r="O43" s="1">
        <v>14653</v>
      </c>
      <c r="P43" s="1">
        <v>16540.5</v>
      </c>
      <c r="Q43" s="1">
        <v>17684.5</v>
      </c>
      <c r="R43" s="1">
        <v>17587</v>
      </c>
      <c r="S43" s="1">
        <v>14222.5</v>
      </c>
      <c r="T43" s="1">
        <v>13257</v>
      </c>
      <c r="U43" s="1">
        <v>13317</v>
      </c>
      <c r="V43" s="1">
        <v>10157</v>
      </c>
      <c r="W43" s="1">
        <v>10092</v>
      </c>
      <c r="X43" s="1">
        <v>9513.5</v>
      </c>
      <c r="Y43" s="1">
        <v>10191</v>
      </c>
      <c r="Z43" s="1">
        <v>11739</v>
      </c>
      <c r="AA43" s="1">
        <v>13742.5</v>
      </c>
      <c r="AB43" s="1">
        <v>15745</v>
      </c>
      <c r="AC43" s="1">
        <v>13039</v>
      </c>
      <c r="AD43" s="1">
        <v>11576</v>
      </c>
      <c r="AE43" s="1">
        <v>14544.5</v>
      </c>
      <c r="AF43" s="1">
        <v>16712</v>
      </c>
      <c r="AG43" s="1">
        <v>15036</v>
      </c>
      <c r="AH43" s="1">
        <v>16658</v>
      </c>
      <c r="AI43" s="1">
        <v>16984.5</v>
      </c>
      <c r="AJ43" s="1">
        <v>14705.5</v>
      </c>
      <c r="AK43" s="1">
        <v>16293</v>
      </c>
      <c r="AL43" s="1">
        <v>17662.5</v>
      </c>
      <c r="AM43" s="1">
        <v>17880.5</v>
      </c>
      <c r="AN43" s="26">
        <v>14982</v>
      </c>
      <c r="AO43" s="26">
        <v>13015.5</v>
      </c>
      <c r="AP43" s="26">
        <v>14626</v>
      </c>
      <c r="AQ43" s="26">
        <v>15573.5</v>
      </c>
      <c r="AR43" s="1"/>
    </row>
    <row r="44" spans="1:44" x14ac:dyDescent="0.2">
      <c r="A44" t="s">
        <v>95</v>
      </c>
      <c r="B44" s="1">
        <v>115772</v>
      </c>
      <c r="C44" s="1">
        <v>120662.5</v>
      </c>
      <c r="D44" s="1">
        <v>135926.5</v>
      </c>
      <c r="E44" s="1">
        <v>162616.5</v>
      </c>
      <c r="F44" s="1">
        <v>170831</v>
      </c>
      <c r="G44" s="1">
        <v>141909.5</v>
      </c>
      <c r="H44" s="1">
        <v>130784</v>
      </c>
      <c r="I44" s="1">
        <v>133736</v>
      </c>
      <c r="J44" s="1">
        <v>133658.5</v>
      </c>
      <c r="K44" s="1">
        <v>142361</v>
      </c>
      <c r="L44" s="1">
        <v>155324.5</v>
      </c>
      <c r="M44" s="1">
        <v>172978.5</v>
      </c>
      <c r="N44" s="1">
        <v>154412</v>
      </c>
      <c r="O44" s="1">
        <v>131500</v>
      </c>
      <c r="P44" s="1">
        <v>166480</v>
      </c>
      <c r="Q44" s="1">
        <v>162868</v>
      </c>
      <c r="R44" s="1">
        <v>137644</v>
      </c>
      <c r="S44" s="1">
        <v>147448.5</v>
      </c>
      <c r="T44" s="1">
        <v>150242</v>
      </c>
      <c r="U44" s="1">
        <v>142588</v>
      </c>
      <c r="V44" s="1">
        <v>129486.5</v>
      </c>
      <c r="W44" s="1">
        <v>121659</v>
      </c>
      <c r="X44" s="1">
        <v>137570</v>
      </c>
      <c r="Y44" s="1">
        <v>147199</v>
      </c>
      <c r="Z44" s="1">
        <v>141213.5</v>
      </c>
      <c r="AA44" s="1">
        <v>152919</v>
      </c>
      <c r="AB44" s="1">
        <v>142866</v>
      </c>
      <c r="AC44" s="1">
        <v>137370</v>
      </c>
      <c r="AD44" s="1">
        <v>144140.5</v>
      </c>
      <c r="AE44" s="1">
        <v>138685</v>
      </c>
      <c r="AF44" s="1">
        <v>150900.5</v>
      </c>
      <c r="AG44" s="1">
        <v>165617.5</v>
      </c>
      <c r="AH44" s="1">
        <v>170078.5</v>
      </c>
      <c r="AI44" s="1">
        <v>178586</v>
      </c>
      <c r="AJ44" s="1">
        <v>192226.5</v>
      </c>
      <c r="AK44" s="1">
        <v>195203.5</v>
      </c>
      <c r="AL44" s="1">
        <v>164816</v>
      </c>
      <c r="AM44" s="1">
        <v>141868</v>
      </c>
      <c r="AN44" s="26">
        <v>119984.5</v>
      </c>
      <c r="AO44" s="26">
        <v>106034.5</v>
      </c>
      <c r="AP44" s="26">
        <v>115250.5</v>
      </c>
      <c r="AQ44" s="26">
        <v>117543</v>
      </c>
      <c r="AR44" s="1"/>
    </row>
    <row r="45" spans="1:44" x14ac:dyDescent="0.2">
      <c r="A45" t="s">
        <v>96</v>
      </c>
      <c r="B45" s="1">
        <v>306548.5</v>
      </c>
      <c r="C45" s="1">
        <v>353415</v>
      </c>
      <c r="D45" s="1">
        <v>369368</v>
      </c>
      <c r="E45" s="1">
        <v>380767.5</v>
      </c>
      <c r="F45" s="1">
        <v>407391</v>
      </c>
      <c r="G45" s="1">
        <v>397386.5</v>
      </c>
      <c r="H45" s="1">
        <v>405216.5</v>
      </c>
      <c r="I45" s="1">
        <v>444912</v>
      </c>
      <c r="J45" s="1">
        <v>476175.5</v>
      </c>
      <c r="K45" s="1">
        <v>488406</v>
      </c>
      <c r="L45" s="1">
        <v>500561</v>
      </c>
      <c r="M45" s="1">
        <v>492056</v>
      </c>
      <c r="N45" s="1">
        <v>512533.5</v>
      </c>
      <c r="O45" s="1">
        <v>559304.5</v>
      </c>
      <c r="P45" s="1">
        <v>562417</v>
      </c>
      <c r="Q45" s="1">
        <v>596702.5</v>
      </c>
      <c r="R45" s="1">
        <v>587260</v>
      </c>
      <c r="S45" s="1">
        <v>552219.5</v>
      </c>
      <c r="T45" s="1">
        <v>586390</v>
      </c>
      <c r="U45" s="1">
        <v>575801.5</v>
      </c>
      <c r="V45" s="1">
        <v>543991</v>
      </c>
      <c r="W45" s="1">
        <v>550799.5</v>
      </c>
      <c r="X45" s="1">
        <v>545471.5</v>
      </c>
      <c r="Y45" s="1">
        <v>554723.5</v>
      </c>
      <c r="Z45" s="1">
        <v>611380.5</v>
      </c>
      <c r="AA45" s="1">
        <v>640430.5</v>
      </c>
      <c r="AB45" s="1">
        <v>627483</v>
      </c>
      <c r="AC45" s="1">
        <v>625885</v>
      </c>
      <c r="AD45" s="1">
        <v>638564.5</v>
      </c>
      <c r="AE45" s="1">
        <v>643926</v>
      </c>
      <c r="AF45" s="1">
        <v>682962.5</v>
      </c>
      <c r="AG45" s="1">
        <v>745595.5</v>
      </c>
      <c r="AH45" s="1">
        <v>765323.5</v>
      </c>
      <c r="AI45" s="1">
        <v>764919.5</v>
      </c>
      <c r="AJ45" s="1">
        <v>749024</v>
      </c>
      <c r="AK45" s="1">
        <v>708725</v>
      </c>
      <c r="AL45" s="1">
        <v>664692.5</v>
      </c>
      <c r="AM45" s="1">
        <v>619310.5</v>
      </c>
      <c r="AN45" s="26">
        <v>563803.5</v>
      </c>
      <c r="AO45" s="26">
        <v>539994</v>
      </c>
      <c r="AP45" s="26">
        <v>494746.5</v>
      </c>
      <c r="AQ45" s="26">
        <v>519713</v>
      </c>
      <c r="AR45" s="1"/>
    </row>
    <row r="46" spans="1:44" x14ac:dyDescent="0.2">
      <c r="A46" t="s">
        <v>97</v>
      </c>
      <c r="B46" s="1">
        <v>17927</v>
      </c>
      <c r="C46" s="1">
        <v>21460</v>
      </c>
      <c r="D46" s="1">
        <v>29628.5</v>
      </c>
      <c r="E46" s="1">
        <v>34865</v>
      </c>
      <c r="F46" s="1">
        <v>35383.5</v>
      </c>
      <c r="G46" s="1">
        <v>30290</v>
      </c>
      <c r="H46" s="1">
        <v>27091.5</v>
      </c>
      <c r="I46" s="1">
        <v>32672.5</v>
      </c>
      <c r="J46" s="1">
        <v>31216.5</v>
      </c>
      <c r="K46" s="1">
        <v>26423.5</v>
      </c>
      <c r="L46" s="1">
        <v>24485.5</v>
      </c>
      <c r="M46" s="1">
        <v>23512</v>
      </c>
      <c r="N46" s="1">
        <v>30757</v>
      </c>
      <c r="O46" s="1">
        <v>33162</v>
      </c>
      <c r="P46" s="1">
        <v>31884.5</v>
      </c>
      <c r="Q46" s="1">
        <v>30821.5</v>
      </c>
      <c r="R46" s="1">
        <v>25871</v>
      </c>
      <c r="S46" s="1">
        <v>25670</v>
      </c>
      <c r="T46" s="1">
        <v>27507.5</v>
      </c>
      <c r="U46" s="1">
        <v>30855</v>
      </c>
      <c r="V46" s="1">
        <v>27230</v>
      </c>
      <c r="W46" s="1">
        <v>24784</v>
      </c>
      <c r="X46" s="1">
        <v>33608.5</v>
      </c>
      <c r="Y46" s="1">
        <v>37828</v>
      </c>
      <c r="Z46" s="1">
        <v>37530.5</v>
      </c>
      <c r="AA46" s="1">
        <v>39371.5</v>
      </c>
      <c r="AB46" s="1">
        <v>37852.5</v>
      </c>
      <c r="AC46" s="1">
        <v>37793.5</v>
      </c>
      <c r="AD46" s="1">
        <v>39329.5</v>
      </c>
      <c r="AE46" s="1">
        <v>35203.5</v>
      </c>
      <c r="AF46" s="1">
        <v>39274</v>
      </c>
      <c r="AG46" s="1">
        <v>48169</v>
      </c>
      <c r="AH46" s="1">
        <v>48318</v>
      </c>
      <c r="AI46" s="1">
        <v>50436.5</v>
      </c>
      <c r="AJ46" s="1">
        <v>53361</v>
      </c>
      <c r="AK46" s="1">
        <v>49344</v>
      </c>
      <c r="AL46" s="1">
        <v>46105</v>
      </c>
      <c r="AM46" s="1">
        <v>43078</v>
      </c>
      <c r="AN46" s="26">
        <v>42520.5</v>
      </c>
      <c r="AO46" s="26">
        <v>35804.5</v>
      </c>
      <c r="AP46" s="26">
        <v>29271.5</v>
      </c>
      <c r="AQ46" s="26">
        <v>34225</v>
      </c>
      <c r="AR46" s="1"/>
    </row>
    <row r="47" spans="1:44" x14ac:dyDescent="0.2">
      <c r="A47" t="s">
        <v>98</v>
      </c>
      <c r="B47" s="1">
        <v>8986.5</v>
      </c>
      <c r="C47" s="1">
        <v>9741</v>
      </c>
      <c r="D47" s="1">
        <v>9897</v>
      </c>
      <c r="E47" s="1">
        <v>10834</v>
      </c>
      <c r="F47" s="1">
        <v>12932.5</v>
      </c>
      <c r="G47" s="1">
        <v>13183.5</v>
      </c>
      <c r="H47" s="1">
        <v>10425.5</v>
      </c>
      <c r="I47" s="1">
        <v>9770</v>
      </c>
      <c r="J47" s="1">
        <v>9242.5</v>
      </c>
      <c r="K47" s="1">
        <v>8323.5</v>
      </c>
      <c r="L47" s="1">
        <v>7845</v>
      </c>
      <c r="M47" s="1">
        <v>8006.5</v>
      </c>
      <c r="N47" s="1">
        <v>10980</v>
      </c>
      <c r="O47" s="1">
        <v>11947.5</v>
      </c>
      <c r="P47" s="1">
        <v>11344</v>
      </c>
      <c r="Q47" s="1">
        <v>9261.5</v>
      </c>
      <c r="R47" s="1">
        <v>9242</v>
      </c>
      <c r="S47" s="1">
        <v>11477</v>
      </c>
      <c r="T47" s="1">
        <v>10259</v>
      </c>
      <c r="U47" s="1">
        <v>10404.5</v>
      </c>
      <c r="V47" s="1">
        <v>10545</v>
      </c>
      <c r="W47" s="1">
        <v>9412.5</v>
      </c>
      <c r="X47" s="1">
        <v>9539</v>
      </c>
      <c r="Y47" s="1">
        <v>9771.5</v>
      </c>
      <c r="Z47" s="1">
        <v>8924</v>
      </c>
      <c r="AA47" s="1">
        <v>7949</v>
      </c>
      <c r="AB47" s="1">
        <v>6907.5</v>
      </c>
      <c r="AC47" s="1">
        <v>6131</v>
      </c>
      <c r="AD47" s="1">
        <v>7649</v>
      </c>
      <c r="AE47" s="1">
        <v>7773.5</v>
      </c>
      <c r="AF47" s="1">
        <v>7312.5</v>
      </c>
      <c r="AG47" s="1">
        <v>9817</v>
      </c>
      <c r="AH47" s="1">
        <v>12336</v>
      </c>
      <c r="AI47" s="1">
        <v>12282</v>
      </c>
      <c r="AJ47" s="1">
        <v>9319.5</v>
      </c>
      <c r="AK47" s="1">
        <v>7712.5</v>
      </c>
      <c r="AL47" s="1">
        <v>9803.5</v>
      </c>
      <c r="AM47" s="1">
        <v>9698.5</v>
      </c>
      <c r="AN47" s="26">
        <v>7575</v>
      </c>
      <c r="AO47" s="26">
        <v>7679.5</v>
      </c>
      <c r="AP47" s="26">
        <v>7471</v>
      </c>
      <c r="AQ47" s="26">
        <v>4905</v>
      </c>
      <c r="AR47" s="1"/>
    </row>
    <row r="48" spans="1:44" x14ac:dyDescent="0.2">
      <c r="A48" t="s">
        <v>99</v>
      </c>
      <c r="B48" s="1">
        <v>85134.5</v>
      </c>
      <c r="C48" s="1">
        <v>97189</v>
      </c>
      <c r="D48" s="1">
        <v>108918</v>
      </c>
      <c r="E48" s="1">
        <v>105449</v>
      </c>
      <c r="F48" s="1">
        <v>108355.5</v>
      </c>
      <c r="G48" s="1">
        <v>98810.5</v>
      </c>
      <c r="H48" s="1">
        <v>91991.5</v>
      </c>
      <c r="I48" s="1">
        <v>100573</v>
      </c>
      <c r="J48" s="1">
        <v>108767.5</v>
      </c>
      <c r="K48" s="1">
        <v>113316.5</v>
      </c>
      <c r="L48" s="1">
        <v>115145.5</v>
      </c>
      <c r="M48" s="1">
        <v>124122.5</v>
      </c>
      <c r="N48" s="1">
        <v>109569.5</v>
      </c>
      <c r="O48" s="1">
        <v>92606</v>
      </c>
      <c r="P48" s="1">
        <v>100928.5</v>
      </c>
      <c r="Q48" s="1">
        <v>101779.5</v>
      </c>
      <c r="R48" s="1">
        <v>99203</v>
      </c>
      <c r="S48" s="1">
        <v>118398.5</v>
      </c>
      <c r="T48" s="1">
        <v>137113.5</v>
      </c>
      <c r="U48" s="1">
        <v>112698.5</v>
      </c>
      <c r="V48" s="1">
        <v>88350.5</v>
      </c>
      <c r="W48" s="1">
        <v>91397</v>
      </c>
      <c r="X48" s="1">
        <v>93641.5</v>
      </c>
      <c r="Y48" s="1">
        <v>105054</v>
      </c>
      <c r="Z48" s="1">
        <v>119827.5</v>
      </c>
      <c r="AA48" s="1">
        <v>102173</v>
      </c>
      <c r="AB48" s="1">
        <v>96608.5</v>
      </c>
      <c r="AC48" s="1">
        <v>111706.5</v>
      </c>
      <c r="AD48" s="1">
        <v>108890.5</v>
      </c>
      <c r="AE48" s="1">
        <v>108430.5</v>
      </c>
      <c r="AF48" s="1">
        <v>124707</v>
      </c>
      <c r="AG48" s="1">
        <v>127346.5</v>
      </c>
      <c r="AH48" s="1">
        <v>126172.5</v>
      </c>
      <c r="AI48" s="1">
        <v>125755.5</v>
      </c>
      <c r="AJ48" s="1">
        <v>121837.5</v>
      </c>
      <c r="AK48" s="1">
        <v>116332</v>
      </c>
      <c r="AL48" s="1">
        <v>117547.5</v>
      </c>
      <c r="AM48" s="1">
        <v>125451.5</v>
      </c>
      <c r="AN48" s="26">
        <v>119153.5</v>
      </c>
      <c r="AO48" s="26">
        <v>123106.5</v>
      </c>
      <c r="AP48" s="26">
        <v>114253.5</v>
      </c>
      <c r="AQ48" s="26">
        <v>91684</v>
      </c>
      <c r="AR48" s="1"/>
    </row>
    <row r="49" spans="1:44" x14ac:dyDescent="0.2">
      <c r="A49" t="s">
        <v>100</v>
      </c>
      <c r="B49" s="1">
        <v>76275.5</v>
      </c>
      <c r="C49" s="1">
        <v>92227.5</v>
      </c>
      <c r="D49" s="1">
        <v>102078</v>
      </c>
      <c r="E49" s="1">
        <v>104487.5</v>
      </c>
      <c r="F49" s="1">
        <v>99109</v>
      </c>
      <c r="G49" s="1">
        <v>84198.5</v>
      </c>
      <c r="H49" s="1">
        <v>98392.5</v>
      </c>
      <c r="I49" s="1">
        <v>124656.5</v>
      </c>
      <c r="J49" s="1">
        <v>111015.5</v>
      </c>
      <c r="K49" s="1">
        <v>80541.5</v>
      </c>
      <c r="L49" s="1">
        <v>68001</v>
      </c>
      <c r="M49" s="1">
        <v>71197.5</v>
      </c>
      <c r="N49" s="1">
        <v>86720</v>
      </c>
      <c r="O49" s="1">
        <v>105231.5</v>
      </c>
      <c r="P49" s="1">
        <v>115269</v>
      </c>
      <c r="Q49" s="1">
        <v>113508.5</v>
      </c>
      <c r="R49" s="1">
        <v>119355.5</v>
      </c>
      <c r="S49" s="1">
        <v>130292</v>
      </c>
      <c r="T49" s="1">
        <v>116445</v>
      </c>
      <c r="U49" s="1">
        <v>85643.5</v>
      </c>
      <c r="V49" s="1">
        <v>78406.5</v>
      </c>
      <c r="W49" s="1">
        <v>89980.5</v>
      </c>
      <c r="X49" s="1">
        <v>96550</v>
      </c>
      <c r="Y49" s="1">
        <v>96002.5</v>
      </c>
      <c r="Z49" s="1">
        <v>116624.5</v>
      </c>
      <c r="AA49" s="1">
        <v>126390</v>
      </c>
      <c r="AB49" s="1">
        <v>109422.5</v>
      </c>
      <c r="AC49" s="1">
        <v>89953.5</v>
      </c>
      <c r="AD49" s="1">
        <v>89593.5</v>
      </c>
      <c r="AE49" s="1">
        <v>99766.5</v>
      </c>
      <c r="AF49" s="1">
        <v>121982</v>
      </c>
      <c r="AG49" s="1">
        <v>131671</v>
      </c>
      <c r="AH49" s="1">
        <v>130060.5</v>
      </c>
      <c r="AI49" s="1">
        <v>135046</v>
      </c>
      <c r="AJ49" s="1">
        <v>126741</v>
      </c>
      <c r="AK49" s="1">
        <v>127420</v>
      </c>
      <c r="AL49" s="1">
        <v>130844</v>
      </c>
      <c r="AM49" s="1">
        <v>125217.5</v>
      </c>
      <c r="AN49" s="26">
        <v>109145</v>
      </c>
      <c r="AO49" s="26">
        <v>90394</v>
      </c>
      <c r="AP49" s="26">
        <v>74678</v>
      </c>
      <c r="AQ49" s="26">
        <v>69440.5</v>
      </c>
      <c r="AR49" s="1"/>
    </row>
    <row r="50" spans="1:44" x14ac:dyDescent="0.2">
      <c r="A50" t="s">
        <v>101</v>
      </c>
      <c r="B50" s="1">
        <v>36375</v>
      </c>
      <c r="C50" s="1">
        <v>42329</v>
      </c>
      <c r="D50" s="1">
        <v>54687</v>
      </c>
      <c r="E50" s="1">
        <v>74238.5</v>
      </c>
      <c r="F50" s="1">
        <v>78922.5</v>
      </c>
      <c r="G50" s="1">
        <v>70647</v>
      </c>
      <c r="H50" s="1">
        <v>70480</v>
      </c>
      <c r="I50" s="1">
        <v>77152.5</v>
      </c>
      <c r="J50" s="1">
        <v>86383</v>
      </c>
      <c r="K50" s="1">
        <v>81221.5</v>
      </c>
      <c r="L50" s="1">
        <v>65466</v>
      </c>
      <c r="M50" s="1">
        <v>59343</v>
      </c>
      <c r="N50" s="1">
        <v>60049.5</v>
      </c>
      <c r="O50" s="1">
        <v>72288</v>
      </c>
      <c r="P50" s="1">
        <v>81567.5</v>
      </c>
      <c r="Q50" s="1">
        <v>69684.5</v>
      </c>
      <c r="R50" s="1">
        <v>57044</v>
      </c>
      <c r="S50" s="1">
        <v>54877</v>
      </c>
      <c r="T50" s="1">
        <v>48063.5</v>
      </c>
      <c r="U50" s="1">
        <v>48049</v>
      </c>
      <c r="V50" s="1">
        <v>49105.5</v>
      </c>
      <c r="W50" s="1">
        <v>43281</v>
      </c>
      <c r="X50" s="1">
        <v>45889.5</v>
      </c>
      <c r="Y50" s="1">
        <v>49628.5</v>
      </c>
      <c r="Z50" s="1">
        <v>53226</v>
      </c>
      <c r="AA50" s="1">
        <v>46865.5</v>
      </c>
      <c r="AB50" s="1">
        <v>41260.5</v>
      </c>
      <c r="AC50" s="1">
        <v>43532.5</v>
      </c>
      <c r="AD50" s="1">
        <v>45654.5</v>
      </c>
      <c r="AE50" s="1">
        <v>44051.5</v>
      </c>
      <c r="AF50" s="1">
        <v>46347</v>
      </c>
      <c r="AG50" s="1">
        <v>50759.5</v>
      </c>
      <c r="AH50" s="1">
        <v>49092</v>
      </c>
      <c r="AI50" s="1">
        <v>47561</v>
      </c>
      <c r="AJ50" s="1">
        <v>49977.5</v>
      </c>
      <c r="AK50" s="1">
        <v>51810.5</v>
      </c>
      <c r="AL50" s="1">
        <v>45418</v>
      </c>
      <c r="AM50" s="1">
        <v>43775</v>
      </c>
      <c r="AN50" s="26">
        <v>45158</v>
      </c>
      <c r="AO50" s="26">
        <v>44031</v>
      </c>
      <c r="AP50" s="26">
        <v>37535.5</v>
      </c>
      <c r="AQ50" s="26">
        <v>33316.5</v>
      </c>
      <c r="AR50" s="1"/>
    </row>
    <row r="51" spans="1:44" x14ac:dyDescent="0.2">
      <c r="A51" t="s">
        <v>102</v>
      </c>
      <c r="B51" s="1">
        <v>56755.5</v>
      </c>
      <c r="C51" s="1">
        <v>67929.5</v>
      </c>
      <c r="D51" s="1">
        <v>76020.5</v>
      </c>
      <c r="E51" s="1">
        <v>75844.5</v>
      </c>
      <c r="F51" s="1">
        <v>92840</v>
      </c>
      <c r="G51" s="1">
        <v>114535</v>
      </c>
      <c r="H51" s="1">
        <v>117756</v>
      </c>
      <c r="I51" s="1">
        <v>96862</v>
      </c>
      <c r="J51" s="1">
        <v>79920</v>
      </c>
      <c r="K51" s="1">
        <v>73476</v>
      </c>
      <c r="L51" s="1">
        <v>70274</v>
      </c>
      <c r="M51" s="1">
        <v>65021</v>
      </c>
      <c r="N51" s="1">
        <v>74151</v>
      </c>
      <c r="O51" s="1">
        <v>87369</v>
      </c>
      <c r="P51" s="1">
        <v>110652.5</v>
      </c>
      <c r="Q51" s="1">
        <v>106314.5</v>
      </c>
      <c r="R51" s="1">
        <v>76499</v>
      </c>
      <c r="S51" s="1">
        <v>77504.5</v>
      </c>
      <c r="T51" s="1">
        <v>82984</v>
      </c>
      <c r="U51" s="1">
        <v>81583</v>
      </c>
      <c r="V51" s="1">
        <v>70469</v>
      </c>
      <c r="W51" s="1">
        <v>67784</v>
      </c>
      <c r="X51" s="1">
        <v>75728.5</v>
      </c>
      <c r="Y51" s="1">
        <v>71350.5</v>
      </c>
      <c r="Z51" s="1">
        <v>73843.5</v>
      </c>
      <c r="AA51" s="1">
        <v>95658.5</v>
      </c>
      <c r="AB51" s="1">
        <v>94551</v>
      </c>
      <c r="AC51" s="1">
        <v>82846</v>
      </c>
      <c r="AD51" s="1">
        <v>87450</v>
      </c>
      <c r="AE51" s="1">
        <v>83738.5</v>
      </c>
      <c r="AF51" s="1">
        <v>84530.5</v>
      </c>
      <c r="AG51" s="1">
        <v>88144</v>
      </c>
      <c r="AH51" s="1">
        <v>103445.5</v>
      </c>
      <c r="AI51" s="1">
        <v>114394.5</v>
      </c>
      <c r="AJ51" s="1">
        <v>106217</v>
      </c>
      <c r="AK51" s="1">
        <v>101528</v>
      </c>
      <c r="AL51" s="1">
        <v>100266.5</v>
      </c>
      <c r="AM51" s="1">
        <v>99506</v>
      </c>
      <c r="AN51" s="26">
        <v>85871</v>
      </c>
      <c r="AO51" s="26">
        <v>68687</v>
      </c>
      <c r="AP51" s="26">
        <v>64737</v>
      </c>
      <c r="AQ51" s="26">
        <v>72672.5</v>
      </c>
      <c r="AR51" s="1"/>
    </row>
    <row r="52" spans="1:44" x14ac:dyDescent="0.2">
      <c r="A52" t="s">
        <v>103</v>
      </c>
      <c r="B52" s="1">
        <v>4861</v>
      </c>
      <c r="C52" s="1">
        <v>6282</v>
      </c>
      <c r="D52" s="1">
        <v>6701.5</v>
      </c>
      <c r="E52" s="1">
        <v>8026</v>
      </c>
      <c r="F52" s="1">
        <v>9327.5</v>
      </c>
      <c r="G52" s="1">
        <v>8269.5</v>
      </c>
      <c r="H52" s="1">
        <v>8433.5</v>
      </c>
      <c r="I52" s="1">
        <v>10724</v>
      </c>
      <c r="J52" s="1">
        <v>10549.5</v>
      </c>
      <c r="K52" s="1">
        <v>8837</v>
      </c>
      <c r="L52" s="1">
        <v>9188.5</v>
      </c>
      <c r="M52" s="1">
        <v>9559.5</v>
      </c>
      <c r="N52" s="1">
        <v>9614</v>
      </c>
      <c r="O52" s="1">
        <v>9271</v>
      </c>
      <c r="P52" s="1">
        <v>9523</v>
      </c>
      <c r="Q52" s="1">
        <v>9475</v>
      </c>
      <c r="R52" s="1">
        <v>9578</v>
      </c>
      <c r="S52" s="1">
        <v>10566.5</v>
      </c>
      <c r="T52" s="1">
        <v>10841</v>
      </c>
      <c r="U52" s="1">
        <v>10688</v>
      </c>
      <c r="V52" s="1">
        <v>9558.5</v>
      </c>
      <c r="W52" s="1">
        <v>8729</v>
      </c>
      <c r="X52" s="1">
        <v>7744</v>
      </c>
      <c r="Y52" s="1">
        <v>6593.5</v>
      </c>
      <c r="Z52" s="1">
        <v>7911</v>
      </c>
      <c r="AA52" s="1">
        <v>8493</v>
      </c>
      <c r="AB52" s="1">
        <v>8436.5</v>
      </c>
      <c r="AC52" s="1">
        <v>9009.5</v>
      </c>
      <c r="AD52" s="1">
        <v>9030</v>
      </c>
      <c r="AE52" s="1">
        <v>8640.5</v>
      </c>
      <c r="AF52" s="1">
        <v>7318</v>
      </c>
      <c r="AG52" s="1">
        <v>8112</v>
      </c>
      <c r="AH52" s="1">
        <v>9269</v>
      </c>
      <c r="AI52" s="1">
        <v>8733.5</v>
      </c>
      <c r="AJ52" s="1">
        <v>8890</v>
      </c>
      <c r="AK52" s="1">
        <v>8239</v>
      </c>
      <c r="AL52" s="1">
        <v>7901.5</v>
      </c>
      <c r="AM52" s="1">
        <v>8899.5</v>
      </c>
      <c r="AN52" s="26">
        <v>9076</v>
      </c>
      <c r="AO52" s="26">
        <v>8320</v>
      </c>
      <c r="AP52" s="26">
        <v>7355.5</v>
      </c>
      <c r="AQ52" s="26">
        <v>6767</v>
      </c>
      <c r="AR52" s="1"/>
    </row>
    <row r="53" spans="1:44" x14ac:dyDescent="0.2">
      <c r="AI53" s="1"/>
      <c r="AK53" s="1"/>
      <c r="AN53" s="26"/>
      <c r="AR53" s="1"/>
    </row>
    <row r="54" spans="1:44" x14ac:dyDescent="0.2">
      <c r="A54" t="s">
        <v>109</v>
      </c>
      <c r="B54" s="1">
        <v>4141466.5</v>
      </c>
      <c r="C54" s="1">
        <v>4613506.5</v>
      </c>
      <c r="D54" s="1">
        <v>5189997.5</v>
      </c>
      <c r="E54" s="1">
        <v>5643927.5</v>
      </c>
      <c r="F54" s="1">
        <v>6013926</v>
      </c>
      <c r="G54" s="1">
        <v>6005643</v>
      </c>
      <c r="H54" s="1">
        <v>5849338.5</v>
      </c>
      <c r="I54" s="1">
        <v>5798552</v>
      </c>
      <c r="J54" s="1">
        <v>5757381.5</v>
      </c>
      <c r="K54" s="1">
        <v>5671082</v>
      </c>
      <c r="L54" s="1">
        <v>5598781.5</v>
      </c>
      <c r="M54" s="1">
        <v>5788631</v>
      </c>
      <c r="N54" s="1">
        <v>6240311.5</v>
      </c>
      <c r="O54" s="1">
        <v>6654885</v>
      </c>
      <c r="P54" s="1">
        <v>6971616</v>
      </c>
      <c r="Q54" s="1">
        <v>6916482</v>
      </c>
      <c r="R54" s="1">
        <v>6475590.5</v>
      </c>
      <c r="S54" s="1">
        <v>6316093.5</v>
      </c>
      <c r="T54" s="1">
        <v>6269993</v>
      </c>
      <c r="U54" s="1">
        <v>6001283</v>
      </c>
      <c r="V54" s="1">
        <v>5643665.5</v>
      </c>
      <c r="W54" s="1">
        <v>5254030</v>
      </c>
      <c r="X54" s="1">
        <v>5197134</v>
      </c>
      <c r="Y54" s="1">
        <v>5434781</v>
      </c>
      <c r="Z54" s="1">
        <v>5760747</v>
      </c>
      <c r="AA54" s="1">
        <v>6003590.5</v>
      </c>
      <c r="AB54" s="1">
        <v>5975388</v>
      </c>
      <c r="AC54" s="1">
        <v>5973785.5</v>
      </c>
      <c r="AD54" s="1">
        <v>6041259.5</v>
      </c>
      <c r="AE54" s="1">
        <v>6173819.5</v>
      </c>
      <c r="AF54" s="1">
        <v>6590532.5</v>
      </c>
      <c r="AG54" s="1">
        <v>7068759.5</v>
      </c>
      <c r="AH54" s="1">
        <v>7318607</v>
      </c>
      <c r="AI54" s="1">
        <v>7354185.5</v>
      </c>
      <c r="AJ54" s="1">
        <v>7137582</v>
      </c>
      <c r="AK54" s="1">
        <v>7004233.5</v>
      </c>
      <c r="AL54" s="1">
        <v>6772912</v>
      </c>
      <c r="AM54" s="1">
        <v>6176296</v>
      </c>
      <c r="AN54" s="26">
        <v>5721579.5</v>
      </c>
      <c r="AO54" s="26">
        <v>5399826.5</v>
      </c>
      <c r="AP54" s="26">
        <v>4899732</v>
      </c>
      <c r="AQ54" s="26">
        <v>4796865.5</v>
      </c>
      <c r="AR54" s="1"/>
    </row>
  </sheetData>
  <autoFilter ref="A2:AR2" xr:uid="{34C4B5C2-D5BD-48DC-8187-23DD683F3FA6}"/>
  <mergeCells count="1">
    <mergeCell ref="A1:AL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AD56"/>
  <sheetViews>
    <sheetView workbookViewId="0">
      <pane xSplit="1" ySplit="2" topLeftCell="AD3" activePane="bottomRight" state="frozen"/>
      <selection pane="topRight" activeCell="B1" sqref="B1"/>
      <selection pane="bottomLeft" activeCell="A3" sqref="A3"/>
      <selection pane="bottomRight" activeCell="AD3" sqref="AD3"/>
    </sheetView>
  </sheetViews>
  <sheetFormatPr baseColWidth="10" defaultColWidth="8.6640625" defaultRowHeight="15" x14ac:dyDescent="0.2"/>
  <cols>
    <col min="1" max="1" width="18.6640625" bestFit="1" customWidth="1"/>
    <col min="2" max="26" width="9.1640625" bestFit="1" customWidth="1"/>
    <col min="27" max="27" width="10.5" bestFit="1" customWidth="1"/>
    <col min="28" max="29" width="10.33203125" bestFit="1" customWidth="1"/>
    <col min="30" max="30" width="11.83203125" bestFit="1" customWidth="1"/>
  </cols>
  <sheetData>
    <row r="1" spans="1:30" ht="19" x14ac:dyDescent="0.25">
      <c r="A1" s="37" t="s">
        <v>110</v>
      </c>
      <c r="B1" s="37"/>
      <c r="C1" s="37"/>
      <c r="D1" s="37"/>
      <c r="E1" s="37"/>
      <c r="F1" s="37"/>
      <c r="G1" s="37"/>
      <c r="H1" s="37"/>
      <c r="I1" s="37"/>
      <c r="J1" s="37"/>
      <c r="K1" s="37"/>
      <c r="L1" s="37"/>
      <c r="M1" s="37"/>
      <c r="N1" s="37"/>
      <c r="O1" s="37"/>
      <c r="P1" s="37"/>
      <c r="Q1" s="37"/>
      <c r="R1" s="37"/>
      <c r="S1" s="37"/>
      <c r="T1" s="37"/>
      <c r="U1" s="37"/>
      <c r="V1" s="37"/>
      <c r="W1" s="37"/>
      <c r="X1" s="37"/>
    </row>
    <row r="2" spans="1:30" s="2" customFormat="1" x14ac:dyDescent="0.2">
      <c r="A2" s="2" t="s">
        <v>111</v>
      </c>
      <c r="B2" s="2" t="s">
        <v>37</v>
      </c>
      <c r="C2" s="2" t="s">
        <v>39</v>
      </c>
      <c r="D2" s="2" t="s">
        <v>41</v>
      </c>
      <c r="E2" s="2" t="s">
        <v>43</v>
      </c>
      <c r="F2" s="2" t="s">
        <v>45</v>
      </c>
      <c r="G2" s="2" t="s">
        <v>47</v>
      </c>
      <c r="H2" s="2" t="s">
        <v>49</v>
      </c>
      <c r="I2" s="2" t="s">
        <v>51</v>
      </c>
      <c r="J2" s="2" t="s">
        <v>53</v>
      </c>
      <c r="K2" s="2" t="s">
        <v>55</v>
      </c>
      <c r="L2" s="2" t="s">
        <v>57</v>
      </c>
      <c r="M2" s="2" t="s">
        <v>60</v>
      </c>
      <c r="N2" s="2" t="s">
        <v>62</v>
      </c>
      <c r="O2" s="2" t="s">
        <v>64</v>
      </c>
      <c r="P2" s="2" t="s">
        <v>66</v>
      </c>
      <c r="Q2" s="2" t="s">
        <v>68</v>
      </c>
      <c r="R2" s="2" t="s">
        <v>70</v>
      </c>
      <c r="S2" s="2" t="s">
        <v>72</v>
      </c>
      <c r="T2" s="2" t="s">
        <v>74</v>
      </c>
      <c r="U2" s="2" t="s">
        <v>75</v>
      </c>
      <c r="V2" s="2" t="s">
        <v>77</v>
      </c>
      <c r="W2" s="2" t="s">
        <v>79</v>
      </c>
      <c r="X2" s="2" t="s">
        <v>81</v>
      </c>
      <c r="Y2" s="2" t="s">
        <v>83</v>
      </c>
      <c r="Z2" s="2" t="s">
        <v>85</v>
      </c>
      <c r="AA2" s="2" t="s">
        <v>87</v>
      </c>
      <c r="AB2" s="2" t="s">
        <v>88</v>
      </c>
      <c r="AC2" s="2" t="s">
        <v>89</v>
      </c>
      <c r="AD2" s="2" t="s">
        <v>90</v>
      </c>
    </row>
    <row r="3" spans="1:30" x14ac:dyDescent="0.2">
      <c r="A3" t="s">
        <v>12</v>
      </c>
      <c r="B3" s="1">
        <v>58918</v>
      </c>
      <c r="C3" s="1">
        <v>55707</v>
      </c>
      <c r="D3" s="1">
        <v>55214</v>
      </c>
      <c r="E3" s="1">
        <v>61245.5</v>
      </c>
      <c r="F3" s="1">
        <v>61801.5</v>
      </c>
      <c r="G3" s="1">
        <v>60708.5</v>
      </c>
      <c r="H3" s="1">
        <v>56043.5</v>
      </c>
      <c r="I3" s="1">
        <v>50708</v>
      </c>
      <c r="J3" s="1">
        <v>46707</v>
      </c>
      <c r="K3" s="1">
        <v>39217.5</v>
      </c>
      <c r="L3" s="1">
        <v>40507.5</v>
      </c>
      <c r="M3" s="1">
        <v>49529</v>
      </c>
      <c r="N3" s="1">
        <v>54046</v>
      </c>
      <c r="O3" s="1">
        <v>45578.5</v>
      </c>
      <c r="P3" s="1">
        <v>50043</v>
      </c>
      <c r="Q3" s="1">
        <v>59142</v>
      </c>
      <c r="R3" s="1">
        <v>53458</v>
      </c>
      <c r="S3" s="1">
        <v>46737.5</v>
      </c>
      <c r="T3" s="1">
        <v>42424</v>
      </c>
      <c r="U3" s="1">
        <v>50090.5</v>
      </c>
      <c r="V3" s="1">
        <v>67637.5</v>
      </c>
      <c r="W3" s="1">
        <v>74141.5</v>
      </c>
      <c r="X3" s="1">
        <v>63659.5</v>
      </c>
      <c r="Y3" s="1">
        <v>48217.5</v>
      </c>
      <c r="Z3" s="1">
        <v>51006.5</v>
      </c>
      <c r="AA3" s="26">
        <v>52870</v>
      </c>
      <c r="AB3" s="26">
        <v>49720.5</v>
      </c>
      <c r="AC3" s="26">
        <v>52290.5</v>
      </c>
      <c r="AD3" s="26">
        <v>51714.5</v>
      </c>
    </row>
    <row r="4" spans="1:30" x14ac:dyDescent="0.2">
      <c r="A4" t="s">
        <v>14</v>
      </c>
      <c r="B4" s="1">
        <v>1923</v>
      </c>
      <c r="C4" s="1">
        <v>2326</v>
      </c>
      <c r="D4" s="1">
        <v>3211</v>
      </c>
      <c r="E4" s="1">
        <v>3291.5</v>
      </c>
      <c r="F4" s="1">
        <v>2508.5</v>
      </c>
      <c r="G4" s="1">
        <v>2889</v>
      </c>
      <c r="H4" s="1">
        <v>2884</v>
      </c>
      <c r="I4" s="1">
        <v>3358</v>
      </c>
      <c r="J4" s="1">
        <v>3732.5</v>
      </c>
      <c r="K4" s="1">
        <v>3165.5</v>
      </c>
      <c r="L4" s="1">
        <v>2907</v>
      </c>
      <c r="M4" s="1">
        <v>2799.5</v>
      </c>
      <c r="N4" s="1">
        <v>3605</v>
      </c>
      <c r="O4" s="1">
        <v>5199</v>
      </c>
      <c r="P4" s="1">
        <v>4957</v>
      </c>
      <c r="Q4" s="1">
        <v>4241.5</v>
      </c>
      <c r="R4" s="1">
        <v>3955</v>
      </c>
      <c r="S4" s="1">
        <v>4319</v>
      </c>
      <c r="T4" s="1">
        <v>6132.5</v>
      </c>
      <c r="U4" s="1">
        <v>7698</v>
      </c>
      <c r="V4" s="1">
        <v>7887</v>
      </c>
      <c r="W4" s="1">
        <v>7646.5</v>
      </c>
      <c r="X4" s="1">
        <v>7592</v>
      </c>
      <c r="Y4" s="1">
        <v>6273</v>
      </c>
      <c r="Z4" s="1">
        <v>6348</v>
      </c>
      <c r="AA4" s="26">
        <v>7355</v>
      </c>
      <c r="AB4" s="26">
        <v>6503</v>
      </c>
      <c r="AC4" s="26">
        <v>4712</v>
      </c>
      <c r="AD4" s="26">
        <v>4414</v>
      </c>
    </row>
    <row r="5" spans="1:30" x14ac:dyDescent="0.2">
      <c r="A5" t="s">
        <v>16</v>
      </c>
      <c r="B5" s="1">
        <v>44240.5</v>
      </c>
      <c r="C5" s="1">
        <v>52224</v>
      </c>
      <c r="D5" s="1">
        <v>56418.5</v>
      </c>
      <c r="E5" s="1">
        <v>62491.5</v>
      </c>
      <c r="F5" s="1">
        <v>74802</v>
      </c>
      <c r="G5" s="1">
        <v>63271</v>
      </c>
      <c r="H5" s="1">
        <v>48835.5</v>
      </c>
      <c r="I5" s="1">
        <v>50431.5</v>
      </c>
      <c r="J5" s="1">
        <v>48249.5</v>
      </c>
      <c r="K5" s="1">
        <v>50488.5</v>
      </c>
      <c r="L5" s="1">
        <v>59122.5</v>
      </c>
      <c r="M5" s="1">
        <v>58311.5</v>
      </c>
      <c r="N5" s="1">
        <v>61332.5</v>
      </c>
      <c r="O5" s="1">
        <v>71507</v>
      </c>
      <c r="P5" s="1">
        <v>68063.5</v>
      </c>
      <c r="Q5" s="1">
        <v>68636</v>
      </c>
      <c r="R5" s="1">
        <v>68920</v>
      </c>
      <c r="S5" s="1">
        <v>74603</v>
      </c>
      <c r="T5" s="1">
        <v>88459</v>
      </c>
      <c r="U5" s="1">
        <v>79438.5</v>
      </c>
      <c r="V5" s="1">
        <v>76061</v>
      </c>
      <c r="W5" s="1">
        <v>83927</v>
      </c>
      <c r="X5" s="1">
        <v>87085.5</v>
      </c>
      <c r="Y5" s="1">
        <v>81702</v>
      </c>
      <c r="Z5" s="1">
        <v>63297.5</v>
      </c>
      <c r="AA5" s="26">
        <v>51057.5</v>
      </c>
      <c r="AB5" s="26">
        <v>50609</v>
      </c>
      <c r="AC5" s="26">
        <v>49391</v>
      </c>
      <c r="AD5" s="26">
        <v>49142.5</v>
      </c>
    </row>
    <row r="6" spans="1:30" x14ac:dyDescent="0.2">
      <c r="A6" t="s">
        <v>18</v>
      </c>
      <c r="B6" s="1">
        <v>33150</v>
      </c>
      <c r="C6" s="1">
        <v>32475.5</v>
      </c>
      <c r="D6" s="1">
        <v>29555</v>
      </c>
      <c r="E6" s="1">
        <v>21059.5</v>
      </c>
      <c r="F6" s="1">
        <v>25410</v>
      </c>
      <c r="G6" s="1">
        <v>32939.5</v>
      </c>
      <c r="H6" s="1">
        <v>30321</v>
      </c>
      <c r="I6" s="1">
        <v>26111.5</v>
      </c>
      <c r="J6" s="1">
        <v>25308.5</v>
      </c>
      <c r="K6" s="1">
        <v>32659</v>
      </c>
      <c r="L6" s="1">
        <v>41789</v>
      </c>
      <c r="M6" s="1">
        <v>39029</v>
      </c>
      <c r="N6" s="1">
        <v>31913.5</v>
      </c>
      <c r="O6" s="1">
        <v>26135</v>
      </c>
      <c r="P6" s="1">
        <v>28095.5</v>
      </c>
      <c r="Q6" s="1">
        <v>29015.5</v>
      </c>
      <c r="R6" s="1">
        <v>31445</v>
      </c>
      <c r="S6" s="1">
        <v>37824</v>
      </c>
      <c r="T6" s="1">
        <v>28622</v>
      </c>
      <c r="U6" s="1">
        <v>31381.5</v>
      </c>
      <c r="V6" s="1">
        <v>47190</v>
      </c>
      <c r="W6" s="1">
        <v>40820.5</v>
      </c>
      <c r="X6" s="1">
        <v>37133.5</v>
      </c>
      <c r="Y6" s="1">
        <v>41362</v>
      </c>
      <c r="Z6" s="1">
        <v>35785.5</v>
      </c>
      <c r="AA6" s="26">
        <v>30376</v>
      </c>
      <c r="AB6" s="26">
        <v>25714</v>
      </c>
      <c r="AC6" s="26">
        <v>22270</v>
      </c>
      <c r="AD6" s="26">
        <v>29347.5</v>
      </c>
    </row>
    <row r="7" spans="1:30" x14ac:dyDescent="0.2">
      <c r="A7" t="s">
        <v>20</v>
      </c>
      <c r="B7" s="1">
        <v>291274</v>
      </c>
      <c r="C7" s="1">
        <v>320475</v>
      </c>
      <c r="D7" s="1">
        <v>358033.5</v>
      </c>
      <c r="E7" s="1">
        <v>315135</v>
      </c>
      <c r="F7" s="1">
        <v>276017</v>
      </c>
      <c r="G7" s="1">
        <v>320689.5</v>
      </c>
      <c r="H7" s="1">
        <v>342690</v>
      </c>
      <c r="I7" s="1">
        <v>292199.5</v>
      </c>
      <c r="J7" s="1">
        <v>253175</v>
      </c>
      <c r="K7" s="1">
        <v>239428</v>
      </c>
      <c r="L7" s="1">
        <v>231339</v>
      </c>
      <c r="M7" s="1">
        <v>281237.5</v>
      </c>
      <c r="N7" s="1">
        <v>309547</v>
      </c>
      <c r="O7" s="1">
        <v>284178.5</v>
      </c>
      <c r="P7" s="1">
        <v>270767.5</v>
      </c>
      <c r="Q7" s="1">
        <v>272025</v>
      </c>
      <c r="R7" s="1">
        <v>290231.5</v>
      </c>
      <c r="S7" s="1">
        <v>311104.5</v>
      </c>
      <c r="T7" s="1">
        <v>357532</v>
      </c>
      <c r="U7" s="1">
        <v>395078</v>
      </c>
      <c r="V7" s="1">
        <v>392354.5</v>
      </c>
      <c r="W7" s="1">
        <v>383165</v>
      </c>
      <c r="X7" s="1">
        <v>372116</v>
      </c>
      <c r="Y7" s="1">
        <v>355560.5</v>
      </c>
      <c r="Z7" s="1">
        <v>329046.5</v>
      </c>
      <c r="AA7" s="26">
        <v>292901</v>
      </c>
      <c r="AB7" s="26">
        <v>269498.5</v>
      </c>
      <c r="AC7" s="26">
        <v>251802.5</v>
      </c>
      <c r="AD7" s="26">
        <v>240518.5</v>
      </c>
    </row>
    <row r="8" spans="1:30" x14ac:dyDescent="0.2">
      <c r="A8" t="s">
        <v>22</v>
      </c>
      <c r="B8" s="1">
        <v>30922.5</v>
      </c>
      <c r="C8" s="1">
        <v>22818</v>
      </c>
      <c r="D8" s="1">
        <v>23197</v>
      </c>
      <c r="E8" s="1">
        <v>24597.5</v>
      </c>
      <c r="F8" s="1">
        <v>18762.5</v>
      </c>
      <c r="G8" s="1">
        <v>16466</v>
      </c>
      <c r="H8" s="1">
        <v>21565.5</v>
      </c>
      <c r="I8" s="1">
        <v>27575.5</v>
      </c>
      <c r="J8" s="1">
        <v>22592</v>
      </c>
      <c r="K8" s="1">
        <v>19117</v>
      </c>
      <c r="L8" s="1">
        <v>25051</v>
      </c>
      <c r="M8" s="1">
        <v>29509</v>
      </c>
      <c r="N8" s="1">
        <v>25079</v>
      </c>
      <c r="O8" s="1">
        <v>25057</v>
      </c>
      <c r="P8" s="1">
        <v>30967.5</v>
      </c>
      <c r="Q8" s="1">
        <v>29728.5</v>
      </c>
      <c r="R8" s="1">
        <v>27318.5</v>
      </c>
      <c r="S8" s="1">
        <v>32077</v>
      </c>
      <c r="T8" s="1">
        <v>38972.5</v>
      </c>
      <c r="U8" s="1">
        <v>34036</v>
      </c>
      <c r="V8" s="1">
        <v>31391</v>
      </c>
      <c r="W8" s="1">
        <v>32349</v>
      </c>
      <c r="X8" s="1">
        <v>33533.5</v>
      </c>
      <c r="Y8" s="1">
        <v>36945.5</v>
      </c>
      <c r="Z8" s="1">
        <v>29632</v>
      </c>
      <c r="AA8" s="26">
        <v>22024</v>
      </c>
      <c r="AB8" s="26">
        <v>19531.5</v>
      </c>
      <c r="AC8" s="26">
        <v>27048.5</v>
      </c>
      <c r="AD8" s="26">
        <v>38786</v>
      </c>
    </row>
    <row r="9" spans="1:30" x14ac:dyDescent="0.2">
      <c r="A9" t="s">
        <v>24</v>
      </c>
      <c r="B9" s="1">
        <v>13243.5</v>
      </c>
      <c r="C9" s="1">
        <v>19266</v>
      </c>
      <c r="D9" s="1">
        <v>23079.5</v>
      </c>
      <c r="E9" s="1">
        <v>25566</v>
      </c>
      <c r="F9" s="1">
        <v>28784.5</v>
      </c>
      <c r="G9" s="1">
        <v>23187</v>
      </c>
      <c r="H9" s="1">
        <v>14300</v>
      </c>
      <c r="I9" s="1">
        <v>15052.5</v>
      </c>
      <c r="J9" s="1">
        <v>12915.5</v>
      </c>
      <c r="K9" s="1">
        <v>12620.5</v>
      </c>
      <c r="L9" s="1">
        <v>15571.5</v>
      </c>
      <c r="M9" s="1">
        <v>18470.5</v>
      </c>
      <c r="N9" s="1">
        <v>23966.5</v>
      </c>
      <c r="O9" s="1">
        <v>24951.5</v>
      </c>
      <c r="P9" s="1">
        <v>20774</v>
      </c>
      <c r="Q9" s="1">
        <v>21866.5</v>
      </c>
      <c r="R9" s="1">
        <v>21638</v>
      </c>
      <c r="S9" s="1">
        <v>17580.5</v>
      </c>
      <c r="T9" s="1">
        <v>23428.5</v>
      </c>
      <c r="U9" s="1">
        <v>25828.5</v>
      </c>
      <c r="V9" s="1">
        <v>20597</v>
      </c>
      <c r="W9" s="1">
        <v>24402.5</v>
      </c>
      <c r="X9" s="1">
        <v>24326.5</v>
      </c>
      <c r="Y9" s="1">
        <v>26541.5</v>
      </c>
      <c r="Z9" s="1">
        <v>33031</v>
      </c>
      <c r="AA9" s="26">
        <v>31783</v>
      </c>
      <c r="AB9" s="26">
        <v>26513</v>
      </c>
      <c r="AC9" s="26">
        <v>18688.5</v>
      </c>
      <c r="AD9" s="26">
        <v>19317</v>
      </c>
    </row>
    <row r="10" spans="1:30" x14ac:dyDescent="0.2">
      <c r="A10" t="s">
        <v>26</v>
      </c>
      <c r="B10" s="1">
        <v>5308</v>
      </c>
      <c r="C10" s="1">
        <v>4654</v>
      </c>
      <c r="D10" s="1">
        <v>4584</v>
      </c>
      <c r="E10" s="1">
        <v>5056</v>
      </c>
      <c r="F10" s="1">
        <v>4701.5</v>
      </c>
      <c r="G10" s="1">
        <v>3353</v>
      </c>
      <c r="H10" s="1">
        <v>4420</v>
      </c>
      <c r="I10" s="1">
        <v>5607</v>
      </c>
      <c r="J10" s="1">
        <v>5692.5</v>
      </c>
      <c r="K10" s="1">
        <v>4185</v>
      </c>
      <c r="L10" s="1">
        <v>3598.5</v>
      </c>
      <c r="M10" s="1">
        <v>3239</v>
      </c>
      <c r="N10" s="1">
        <v>3404</v>
      </c>
      <c r="O10" s="1">
        <v>5265</v>
      </c>
      <c r="P10" s="1">
        <v>5204</v>
      </c>
      <c r="Q10" s="1">
        <v>5342</v>
      </c>
      <c r="R10" s="1">
        <v>5930</v>
      </c>
      <c r="S10" s="1">
        <v>6599</v>
      </c>
      <c r="T10" s="1">
        <v>8178</v>
      </c>
      <c r="U10" s="1">
        <v>9307</v>
      </c>
      <c r="V10" s="1">
        <v>8131.5</v>
      </c>
      <c r="W10" s="1">
        <v>8562.5</v>
      </c>
      <c r="X10" s="1">
        <v>8302.5</v>
      </c>
      <c r="Y10" s="1">
        <v>5687</v>
      </c>
      <c r="Z10" s="1">
        <v>5545.5</v>
      </c>
      <c r="AA10" s="26">
        <v>6372</v>
      </c>
      <c r="AB10" s="26">
        <v>5178.5</v>
      </c>
      <c r="AC10" s="26">
        <v>3832</v>
      </c>
      <c r="AD10" s="26">
        <v>4225</v>
      </c>
    </row>
    <row r="11" spans="1:30" x14ac:dyDescent="0.2">
      <c r="A11" t="s">
        <v>28</v>
      </c>
      <c r="B11" s="1">
        <v>163080</v>
      </c>
      <c r="C11" s="1">
        <v>189431</v>
      </c>
      <c r="D11" s="1">
        <v>188786</v>
      </c>
      <c r="E11" s="1">
        <v>167425</v>
      </c>
      <c r="F11" s="1">
        <v>173222</v>
      </c>
      <c r="G11" s="1">
        <v>165898</v>
      </c>
      <c r="H11" s="1">
        <v>140845.5</v>
      </c>
      <c r="I11" s="1">
        <v>114444</v>
      </c>
      <c r="J11" s="1">
        <v>102425.5</v>
      </c>
      <c r="K11" s="1">
        <v>122511</v>
      </c>
      <c r="L11" s="1">
        <v>128842</v>
      </c>
      <c r="M11" s="1">
        <v>129066.5</v>
      </c>
      <c r="N11" s="1">
        <v>127142.5</v>
      </c>
      <c r="O11" s="1">
        <v>119424.5</v>
      </c>
      <c r="P11" s="1">
        <v>127585.5</v>
      </c>
      <c r="Q11" s="1">
        <v>130311</v>
      </c>
      <c r="R11" s="1">
        <v>140060.5</v>
      </c>
      <c r="S11" s="1">
        <v>165518.5</v>
      </c>
      <c r="T11" s="1">
        <v>176752</v>
      </c>
      <c r="U11" s="1">
        <v>184630.5</v>
      </c>
      <c r="V11" s="1">
        <v>186163</v>
      </c>
      <c r="W11" s="1">
        <v>191334</v>
      </c>
      <c r="X11" s="1">
        <v>216373.5</v>
      </c>
      <c r="Y11" s="1">
        <v>208106.5</v>
      </c>
      <c r="Z11" s="1">
        <v>176762.5</v>
      </c>
      <c r="AA11" s="26">
        <v>169627.5</v>
      </c>
      <c r="AB11" s="26">
        <v>165015.5</v>
      </c>
      <c r="AC11" s="26">
        <v>137397</v>
      </c>
      <c r="AD11" s="26">
        <v>145971</v>
      </c>
    </row>
    <row r="12" spans="1:30" x14ac:dyDescent="0.2">
      <c r="A12" t="s">
        <v>30</v>
      </c>
      <c r="B12" s="1">
        <v>107640</v>
      </c>
      <c r="C12" s="1">
        <v>96606.5</v>
      </c>
      <c r="D12" s="1">
        <v>78944.5</v>
      </c>
      <c r="E12" s="1">
        <v>76093.5</v>
      </c>
      <c r="F12" s="1">
        <v>73809.5</v>
      </c>
      <c r="G12" s="1">
        <v>95931.5</v>
      </c>
      <c r="H12" s="1">
        <v>97750.5</v>
      </c>
      <c r="I12" s="1">
        <v>84052</v>
      </c>
      <c r="J12" s="1">
        <v>66499</v>
      </c>
      <c r="K12" s="1">
        <v>63189.5</v>
      </c>
      <c r="L12" s="1">
        <v>71771</v>
      </c>
      <c r="M12" s="1">
        <v>69761.5</v>
      </c>
      <c r="N12" s="1">
        <v>87628.5</v>
      </c>
      <c r="O12" s="1">
        <v>107917</v>
      </c>
      <c r="P12" s="1">
        <v>108054</v>
      </c>
      <c r="Q12" s="1">
        <v>109493.5</v>
      </c>
      <c r="R12" s="1">
        <v>109689</v>
      </c>
      <c r="S12" s="1">
        <v>111352.5</v>
      </c>
      <c r="T12" s="1">
        <v>122542</v>
      </c>
      <c r="U12" s="1">
        <v>129205.5</v>
      </c>
      <c r="V12" s="1">
        <v>124805.5</v>
      </c>
      <c r="W12" s="1">
        <v>112449.5</v>
      </c>
      <c r="X12" s="1">
        <v>117716.5</v>
      </c>
      <c r="Y12" s="1">
        <v>139778</v>
      </c>
      <c r="Z12" s="1">
        <v>127301</v>
      </c>
      <c r="AA12" s="26">
        <v>112789</v>
      </c>
      <c r="AB12" s="26">
        <v>109743.5</v>
      </c>
      <c r="AC12" s="26">
        <v>93926</v>
      </c>
      <c r="AD12" s="26">
        <v>95507</v>
      </c>
    </row>
    <row r="13" spans="1:30" x14ac:dyDescent="0.2">
      <c r="A13" t="s">
        <v>32</v>
      </c>
      <c r="B13" s="1">
        <v>2882.5</v>
      </c>
      <c r="C13" s="1">
        <v>4329.5</v>
      </c>
      <c r="D13" s="1">
        <v>4097</v>
      </c>
      <c r="E13" s="1">
        <v>3188.5</v>
      </c>
      <c r="F13" s="1">
        <v>3332.5</v>
      </c>
      <c r="G13" s="1">
        <v>5643</v>
      </c>
      <c r="H13" s="1">
        <v>8033</v>
      </c>
      <c r="I13" s="1">
        <v>7216</v>
      </c>
      <c r="J13" s="1">
        <v>5225</v>
      </c>
      <c r="K13" s="1">
        <v>7686</v>
      </c>
      <c r="L13" s="1">
        <v>8728.5</v>
      </c>
      <c r="M13" s="1">
        <v>7052</v>
      </c>
      <c r="N13" s="1">
        <v>5983</v>
      </c>
      <c r="O13" s="1">
        <v>4830.5</v>
      </c>
      <c r="P13" s="1">
        <v>4516</v>
      </c>
      <c r="Q13" s="1">
        <v>4578.5</v>
      </c>
      <c r="R13" s="1">
        <v>6781</v>
      </c>
      <c r="S13" s="1">
        <v>9249.5</v>
      </c>
      <c r="T13" s="1">
        <v>9861.5</v>
      </c>
      <c r="U13" s="1">
        <v>9468.5</v>
      </c>
      <c r="V13" s="1">
        <v>9581.5</v>
      </c>
      <c r="W13" s="1">
        <v>9134.5</v>
      </c>
      <c r="X13" s="1">
        <v>9637.5</v>
      </c>
      <c r="Y13" s="1">
        <v>10475</v>
      </c>
      <c r="Z13" s="1">
        <v>8622.5</v>
      </c>
      <c r="AA13" s="26">
        <v>6526</v>
      </c>
      <c r="AB13" s="26">
        <v>6718.5</v>
      </c>
      <c r="AC13" s="26">
        <v>5109.5</v>
      </c>
      <c r="AD13" s="26">
        <v>5543</v>
      </c>
    </row>
    <row r="14" spans="1:30" x14ac:dyDescent="0.2">
      <c r="A14" t="s">
        <v>34</v>
      </c>
      <c r="B14" s="1">
        <v>7897</v>
      </c>
      <c r="C14" s="1">
        <v>6566.5</v>
      </c>
      <c r="D14" s="1">
        <v>6756</v>
      </c>
      <c r="E14" s="1">
        <v>7620.5</v>
      </c>
      <c r="F14" s="1">
        <v>8184.5</v>
      </c>
      <c r="G14" s="1">
        <v>8656.5</v>
      </c>
      <c r="H14" s="1">
        <v>8485</v>
      </c>
      <c r="I14" s="1">
        <v>8213.5</v>
      </c>
      <c r="J14" s="1">
        <v>8241.5</v>
      </c>
      <c r="K14" s="1">
        <v>8945.5</v>
      </c>
      <c r="L14" s="1">
        <v>8434.5</v>
      </c>
      <c r="M14" s="1">
        <v>7758</v>
      </c>
      <c r="N14" s="1">
        <v>8599.5</v>
      </c>
      <c r="O14" s="1">
        <v>8981.5</v>
      </c>
      <c r="P14" s="1">
        <v>8147.5</v>
      </c>
      <c r="Q14" s="1">
        <v>9869</v>
      </c>
      <c r="R14" s="1">
        <v>14927</v>
      </c>
      <c r="S14" s="1">
        <v>15570.5</v>
      </c>
      <c r="T14" s="1">
        <v>14839.5</v>
      </c>
      <c r="U14" s="1">
        <v>16809</v>
      </c>
      <c r="V14" s="1">
        <v>15718.5</v>
      </c>
      <c r="W14" s="1">
        <v>12221.5</v>
      </c>
      <c r="X14" s="1">
        <v>8966</v>
      </c>
      <c r="Y14" s="1">
        <v>10033</v>
      </c>
      <c r="Z14" s="1">
        <v>9418.5</v>
      </c>
      <c r="AA14" s="26">
        <v>7196</v>
      </c>
      <c r="AB14" s="26">
        <v>10517</v>
      </c>
      <c r="AC14" s="26">
        <v>8893.5</v>
      </c>
      <c r="AD14" s="26">
        <v>5299.5</v>
      </c>
    </row>
    <row r="15" spans="1:30" x14ac:dyDescent="0.2">
      <c r="A15" t="s">
        <v>36</v>
      </c>
      <c r="B15" s="1">
        <v>164055.5</v>
      </c>
      <c r="C15" s="1">
        <v>160214.5</v>
      </c>
      <c r="D15" s="1">
        <v>138687.5</v>
      </c>
      <c r="E15" s="1">
        <v>125849.5</v>
      </c>
      <c r="F15" s="1">
        <v>116454</v>
      </c>
      <c r="G15" s="1">
        <v>111129</v>
      </c>
      <c r="H15" s="1">
        <v>94837.5</v>
      </c>
      <c r="I15" s="1">
        <v>88469</v>
      </c>
      <c r="J15" s="1">
        <v>98496.5</v>
      </c>
      <c r="K15" s="1">
        <v>98141.5</v>
      </c>
      <c r="L15" s="1">
        <v>105428.5</v>
      </c>
      <c r="M15" s="1">
        <v>116279.5</v>
      </c>
      <c r="N15" s="1">
        <v>114875</v>
      </c>
      <c r="O15" s="1">
        <v>112747</v>
      </c>
      <c r="P15" s="1">
        <v>110571</v>
      </c>
      <c r="Q15" s="1">
        <v>102092</v>
      </c>
      <c r="R15" s="1">
        <v>104693</v>
      </c>
      <c r="S15" s="1">
        <v>126992</v>
      </c>
      <c r="T15" s="1">
        <v>133016.5</v>
      </c>
      <c r="U15" s="1">
        <v>123620.5</v>
      </c>
      <c r="V15" s="1">
        <v>114097.5</v>
      </c>
      <c r="W15" s="1">
        <v>111083</v>
      </c>
      <c r="X15" s="1">
        <v>108050.5</v>
      </c>
      <c r="Y15" s="1">
        <v>101007.5</v>
      </c>
      <c r="Z15" s="1">
        <v>99591.5</v>
      </c>
      <c r="AA15" s="26">
        <v>86303.5</v>
      </c>
      <c r="AB15" s="26">
        <v>63671</v>
      </c>
      <c r="AC15" s="26">
        <v>55334</v>
      </c>
      <c r="AD15" s="26">
        <v>59147</v>
      </c>
    </row>
    <row r="16" spans="1:30" x14ac:dyDescent="0.2">
      <c r="A16" t="s">
        <v>38</v>
      </c>
      <c r="B16" s="1">
        <v>75486.5</v>
      </c>
      <c r="C16" s="1">
        <v>80970</v>
      </c>
      <c r="D16" s="1">
        <v>70278</v>
      </c>
      <c r="E16" s="1">
        <v>41657.5</v>
      </c>
      <c r="F16" s="1">
        <v>25012</v>
      </c>
      <c r="G16" s="1">
        <v>23414.5</v>
      </c>
      <c r="H16" s="1">
        <v>24466.5</v>
      </c>
      <c r="I16" s="1">
        <v>26921.5</v>
      </c>
      <c r="J16" s="1">
        <v>30532.5</v>
      </c>
      <c r="K16" s="1">
        <v>32360</v>
      </c>
      <c r="L16" s="1">
        <v>36714</v>
      </c>
      <c r="M16" s="1">
        <v>40694</v>
      </c>
      <c r="N16" s="1">
        <v>53702.5</v>
      </c>
      <c r="O16" s="1">
        <v>63623</v>
      </c>
      <c r="P16" s="1">
        <v>58197.5</v>
      </c>
      <c r="Q16" s="1">
        <v>63275.5</v>
      </c>
      <c r="R16" s="1">
        <v>81158.5</v>
      </c>
      <c r="S16" s="1">
        <v>94903.5</v>
      </c>
      <c r="T16" s="1">
        <v>95638.5</v>
      </c>
      <c r="U16" s="1">
        <v>101661.5</v>
      </c>
      <c r="V16" s="1">
        <v>103005</v>
      </c>
      <c r="W16" s="1">
        <v>93028.5</v>
      </c>
      <c r="X16" s="1">
        <v>76183.5</v>
      </c>
      <c r="Y16" s="1">
        <v>60650.5</v>
      </c>
      <c r="Z16" s="1">
        <v>52664.5</v>
      </c>
      <c r="AA16" s="26">
        <v>46461</v>
      </c>
      <c r="AB16" s="26">
        <v>47892</v>
      </c>
      <c r="AC16" s="26">
        <v>51016</v>
      </c>
      <c r="AD16" s="26">
        <v>50583.5</v>
      </c>
    </row>
    <row r="17" spans="1:30" x14ac:dyDescent="0.2">
      <c r="A17" t="s">
        <v>40</v>
      </c>
      <c r="B17" s="1">
        <v>23690.5</v>
      </c>
      <c r="C17" s="1">
        <v>25064.5</v>
      </c>
      <c r="D17" s="1">
        <v>19592.5</v>
      </c>
      <c r="E17" s="1">
        <v>15216</v>
      </c>
      <c r="F17" s="1">
        <v>14248.5</v>
      </c>
      <c r="G17" s="1">
        <v>15043</v>
      </c>
      <c r="H17" s="1">
        <v>17847.5</v>
      </c>
      <c r="I17" s="1">
        <v>20661</v>
      </c>
      <c r="J17" s="1">
        <v>12291</v>
      </c>
      <c r="K17" s="1">
        <v>8983</v>
      </c>
      <c r="L17" s="1">
        <v>14264.5</v>
      </c>
      <c r="M17" s="1">
        <v>16185</v>
      </c>
      <c r="N17" s="1">
        <v>17686.5</v>
      </c>
      <c r="O17" s="1">
        <v>20208</v>
      </c>
      <c r="P17" s="1">
        <v>18466</v>
      </c>
      <c r="Q17" s="1">
        <v>17713</v>
      </c>
      <c r="R17" s="1">
        <v>17732.5</v>
      </c>
      <c r="S17" s="1">
        <v>16523</v>
      </c>
      <c r="T17" s="1">
        <v>16966</v>
      </c>
      <c r="U17" s="1">
        <v>18166</v>
      </c>
      <c r="V17" s="1">
        <v>20209.5</v>
      </c>
      <c r="W17" s="1">
        <v>20665</v>
      </c>
      <c r="X17" s="1">
        <v>18304.5</v>
      </c>
      <c r="Y17" s="1">
        <v>16147</v>
      </c>
      <c r="Z17" s="1">
        <v>19475</v>
      </c>
      <c r="AA17" s="26">
        <v>22436</v>
      </c>
      <c r="AB17" s="26">
        <v>20018.5</v>
      </c>
      <c r="AC17" s="26">
        <v>15708.5</v>
      </c>
      <c r="AD17" s="26">
        <v>14633.5</v>
      </c>
    </row>
    <row r="18" spans="1:30" x14ac:dyDescent="0.2">
      <c r="A18" t="s">
        <v>42</v>
      </c>
      <c r="B18" s="1">
        <v>21841</v>
      </c>
      <c r="C18" s="1">
        <v>17995.5</v>
      </c>
      <c r="D18" s="1">
        <v>18455.5</v>
      </c>
      <c r="E18" s="1">
        <v>15930</v>
      </c>
      <c r="F18" s="1">
        <v>14429</v>
      </c>
      <c r="G18" s="1">
        <v>17021.5</v>
      </c>
      <c r="H18" s="1">
        <v>19975.5</v>
      </c>
      <c r="I18" s="1">
        <v>23830.5</v>
      </c>
      <c r="J18" s="1">
        <v>18366.5</v>
      </c>
      <c r="K18" s="1">
        <v>13119</v>
      </c>
      <c r="L18" s="1">
        <v>15702</v>
      </c>
      <c r="M18" s="1">
        <v>18688</v>
      </c>
      <c r="N18" s="1">
        <v>21779.5</v>
      </c>
      <c r="O18" s="1">
        <v>22879.5</v>
      </c>
      <c r="P18" s="1">
        <v>21708</v>
      </c>
      <c r="Q18" s="1">
        <v>21121</v>
      </c>
      <c r="R18" s="1">
        <v>23918</v>
      </c>
      <c r="S18" s="1">
        <v>22413</v>
      </c>
      <c r="T18" s="1">
        <v>24790.5</v>
      </c>
      <c r="U18" s="1">
        <v>30350.5</v>
      </c>
      <c r="V18" s="1">
        <v>32972</v>
      </c>
      <c r="W18" s="1">
        <v>29948</v>
      </c>
      <c r="X18" s="1">
        <v>26540.5</v>
      </c>
      <c r="Y18" s="1">
        <v>21896.5</v>
      </c>
      <c r="Z18" s="1">
        <v>16100</v>
      </c>
      <c r="AA18" s="26">
        <v>21973.5</v>
      </c>
      <c r="AB18" s="26">
        <v>18844.5</v>
      </c>
      <c r="AC18" s="26">
        <v>13943</v>
      </c>
      <c r="AD18" s="26">
        <v>18708.5</v>
      </c>
    </row>
    <row r="19" spans="1:30" x14ac:dyDescent="0.2">
      <c r="A19" t="s">
        <v>44</v>
      </c>
      <c r="B19" s="1">
        <v>89572.5</v>
      </c>
      <c r="C19" s="1">
        <v>86425</v>
      </c>
      <c r="D19" s="1">
        <v>78608.5</v>
      </c>
      <c r="E19" s="1">
        <v>53294</v>
      </c>
      <c r="F19" s="1">
        <v>47820</v>
      </c>
      <c r="G19" s="1">
        <v>52382</v>
      </c>
      <c r="H19" s="1">
        <v>37717.5</v>
      </c>
      <c r="I19" s="1">
        <v>35519</v>
      </c>
      <c r="J19" s="1">
        <v>28499.5</v>
      </c>
      <c r="K19" s="1">
        <v>23843.5</v>
      </c>
      <c r="L19" s="1">
        <v>35222</v>
      </c>
      <c r="M19" s="1">
        <v>37999.5</v>
      </c>
      <c r="N19" s="1">
        <v>48203.5</v>
      </c>
      <c r="O19" s="1">
        <v>55862</v>
      </c>
      <c r="P19" s="1">
        <v>55237.5</v>
      </c>
      <c r="Q19" s="1">
        <v>61786.5</v>
      </c>
      <c r="R19" s="1">
        <v>61139</v>
      </c>
      <c r="S19" s="1">
        <v>54136.5</v>
      </c>
      <c r="T19" s="1">
        <v>54438</v>
      </c>
      <c r="U19" s="1">
        <v>52536</v>
      </c>
      <c r="V19" s="1">
        <v>58755</v>
      </c>
      <c r="W19" s="1">
        <v>77843</v>
      </c>
      <c r="X19" s="1">
        <v>69485.5</v>
      </c>
      <c r="Y19" s="1">
        <v>58247</v>
      </c>
      <c r="Z19" s="1">
        <v>56884.5</v>
      </c>
      <c r="AA19" s="26">
        <v>49234.5</v>
      </c>
      <c r="AB19" s="26">
        <v>49224.5</v>
      </c>
      <c r="AC19" s="26">
        <v>42670</v>
      </c>
      <c r="AD19" s="26">
        <v>40667</v>
      </c>
    </row>
    <row r="20" spans="1:30" x14ac:dyDescent="0.2">
      <c r="A20" t="s">
        <v>46</v>
      </c>
      <c r="B20" s="1">
        <v>96548.5</v>
      </c>
      <c r="C20" s="1">
        <v>124039</v>
      </c>
      <c r="D20" s="1">
        <v>105288</v>
      </c>
      <c r="E20" s="1">
        <v>73591.5</v>
      </c>
      <c r="F20" s="1">
        <v>69531.5</v>
      </c>
      <c r="G20" s="1">
        <v>66286.5</v>
      </c>
      <c r="H20" s="1">
        <v>62207</v>
      </c>
      <c r="I20" s="1">
        <v>61098</v>
      </c>
      <c r="J20" s="1">
        <v>52523</v>
      </c>
      <c r="K20" s="1">
        <v>59263</v>
      </c>
      <c r="L20" s="1">
        <v>78782.5</v>
      </c>
      <c r="M20" s="1">
        <v>81807</v>
      </c>
      <c r="N20" s="1">
        <v>66026</v>
      </c>
      <c r="O20" s="1">
        <v>55307</v>
      </c>
      <c r="P20" s="1">
        <v>55358</v>
      </c>
      <c r="Q20" s="1">
        <v>61315</v>
      </c>
      <c r="R20" s="1">
        <v>59569</v>
      </c>
      <c r="S20" s="1">
        <v>53354.5</v>
      </c>
      <c r="T20" s="1">
        <v>70385.5</v>
      </c>
      <c r="U20" s="1">
        <v>83604.5</v>
      </c>
      <c r="V20" s="1">
        <v>69753.5</v>
      </c>
      <c r="W20" s="1">
        <v>61739</v>
      </c>
      <c r="X20" s="1">
        <v>74222</v>
      </c>
      <c r="Y20" s="1">
        <v>77825.5</v>
      </c>
      <c r="Z20" s="1">
        <v>69202.5</v>
      </c>
      <c r="AA20" s="26">
        <v>67100.5</v>
      </c>
      <c r="AB20" s="26">
        <v>66106</v>
      </c>
      <c r="AC20" s="26">
        <v>63099</v>
      </c>
      <c r="AD20" s="26">
        <v>57674.5</v>
      </c>
    </row>
    <row r="21" spans="1:30" x14ac:dyDescent="0.2">
      <c r="A21" t="s">
        <v>48</v>
      </c>
      <c r="B21" s="1">
        <v>12985</v>
      </c>
      <c r="C21" s="1">
        <v>16222.5</v>
      </c>
      <c r="D21" s="1">
        <v>12996</v>
      </c>
      <c r="E21" s="1">
        <v>5680.5</v>
      </c>
      <c r="F21" s="1">
        <v>7489</v>
      </c>
      <c r="G21" s="1">
        <v>8653.5</v>
      </c>
      <c r="H21" s="1">
        <v>6709</v>
      </c>
      <c r="I21" s="1">
        <v>7672.5</v>
      </c>
      <c r="J21" s="1">
        <v>7960.5</v>
      </c>
      <c r="K21" s="1">
        <v>8584.5</v>
      </c>
      <c r="L21" s="1">
        <v>9598</v>
      </c>
      <c r="M21" s="1">
        <v>10063</v>
      </c>
      <c r="N21" s="1">
        <v>9525.5</v>
      </c>
      <c r="O21" s="1">
        <v>10058</v>
      </c>
      <c r="P21" s="1">
        <v>10305</v>
      </c>
      <c r="Q21" s="1">
        <v>9140</v>
      </c>
      <c r="R21" s="1">
        <v>8230.5</v>
      </c>
      <c r="S21" s="1">
        <v>8887</v>
      </c>
      <c r="T21" s="1">
        <v>10810</v>
      </c>
      <c r="U21" s="1">
        <v>10375.5</v>
      </c>
      <c r="V21" s="1">
        <v>11420.5</v>
      </c>
      <c r="W21" s="1">
        <v>12426.5</v>
      </c>
      <c r="X21" s="1">
        <v>11005.5</v>
      </c>
      <c r="Y21" s="1">
        <v>10073</v>
      </c>
      <c r="Z21" s="1">
        <v>9694</v>
      </c>
      <c r="AA21" s="26">
        <v>10566.5</v>
      </c>
      <c r="AB21" s="26">
        <v>11282</v>
      </c>
      <c r="AC21" s="26">
        <v>9112</v>
      </c>
      <c r="AD21" s="26">
        <v>7697.5</v>
      </c>
    </row>
    <row r="22" spans="1:30" x14ac:dyDescent="0.2">
      <c r="A22" t="s">
        <v>50</v>
      </c>
      <c r="B22" s="1">
        <v>52095</v>
      </c>
      <c r="C22" s="1">
        <v>39824.5</v>
      </c>
      <c r="D22" s="1">
        <v>29520</v>
      </c>
      <c r="E22" s="1">
        <v>28954.5</v>
      </c>
      <c r="F22" s="1">
        <v>32894</v>
      </c>
      <c r="G22" s="1">
        <v>34128</v>
      </c>
      <c r="H22" s="1">
        <v>19933</v>
      </c>
      <c r="I22" s="1">
        <v>16524.5</v>
      </c>
      <c r="J22" s="1">
        <v>13787.5</v>
      </c>
      <c r="K22" s="1">
        <v>11732.5</v>
      </c>
      <c r="L22" s="1">
        <v>18266.5</v>
      </c>
      <c r="M22" s="1">
        <v>29525.5</v>
      </c>
      <c r="N22" s="1">
        <v>38677.5</v>
      </c>
      <c r="O22" s="1">
        <v>41020.5</v>
      </c>
      <c r="P22" s="1">
        <v>35118</v>
      </c>
      <c r="Q22" s="1">
        <v>28496.5</v>
      </c>
      <c r="R22" s="1">
        <v>32613.5</v>
      </c>
      <c r="S22" s="1">
        <v>35355.5</v>
      </c>
      <c r="T22" s="1">
        <v>36479.5</v>
      </c>
      <c r="U22" s="1">
        <v>34824</v>
      </c>
      <c r="V22" s="1">
        <v>36265.5</v>
      </c>
      <c r="W22" s="1">
        <v>38687.5</v>
      </c>
      <c r="X22" s="1">
        <v>34264.5</v>
      </c>
      <c r="Y22" s="1">
        <v>29935.5</v>
      </c>
      <c r="Z22" s="1">
        <v>22684</v>
      </c>
      <c r="AA22" s="26">
        <v>16310.5</v>
      </c>
      <c r="AB22" s="26">
        <v>21506</v>
      </c>
      <c r="AC22" s="26">
        <v>31005.5</v>
      </c>
      <c r="AD22" s="26">
        <v>36019</v>
      </c>
    </row>
    <row r="23" spans="1:30" x14ac:dyDescent="0.2">
      <c r="A23" t="s">
        <v>52</v>
      </c>
      <c r="B23" s="1">
        <v>37950.5</v>
      </c>
      <c r="C23" s="1">
        <v>38452.5</v>
      </c>
      <c r="D23" s="1">
        <v>33641</v>
      </c>
      <c r="E23" s="1">
        <v>37982.5</v>
      </c>
      <c r="F23" s="1">
        <v>47288.5</v>
      </c>
      <c r="G23" s="1">
        <v>53404.5</v>
      </c>
      <c r="H23" s="1">
        <v>54137</v>
      </c>
      <c r="I23" s="1">
        <v>43145.5</v>
      </c>
      <c r="J23" s="1">
        <v>37033.5</v>
      </c>
      <c r="K23" s="1">
        <v>32032</v>
      </c>
      <c r="L23" s="1">
        <v>31590.5</v>
      </c>
      <c r="M23" s="1">
        <v>32189.5</v>
      </c>
      <c r="N23" s="1">
        <v>32026</v>
      </c>
      <c r="O23" s="1">
        <v>37477.5</v>
      </c>
      <c r="P23" s="1">
        <v>42947</v>
      </c>
      <c r="Q23" s="1">
        <v>45615.5</v>
      </c>
      <c r="R23" s="1">
        <v>43210.5</v>
      </c>
      <c r="S23" s="1">
        <v>39989</v>
      </c>
      <c r="T23" s="1">
        <v>41557</v>
      </c>
      <c r="U23" s="1">
        <v>41876</v>
      </c>
      <c r="V23" s="1">
        <v>44100.5</v>
      </c>
      <c r="W23" s="1">
        <v>50665.5</v>
      </c>
      <c r="X23" s="1">
        <v>50200</v>
      </c>
      <c r="Y23" s="1">
        <v>44379</v>
      </c>
      <c r="Z23" s="1">
        <v>31650.5</v>
      </c>
      <c r="AA23" s="26">
        <v>30856</v>
      </c>
      <c r="AB23" s="26">
        <v>37149</v>
      </c>
      <c r="AC23" s="26">
        <v>28384</v>
      </c>
      <c r="AD23" s="26">
        <v>27755.5</v>
      </c>
    </row>
    <row r="24" spans="1:30" x14ac:dyDescent="0.2">
      <c r="A24" t="s">
        <v>54</v>
      </c>
      <c r="B24" s="1">
        <v>116691</v>
      </c>
      <c r="C24" s="1">
        <v>113813</v>
      </c>
      <c r="D24" s="1">
        <v>107025.5</v>
      </c>
      <c r="E24" s="1">
        <v>88998.5</v>
      </c>
      <c r="F24" s="1">
        <v>89142</v>
      </c>
      <c r="G24" s="1">
        <v>88819.5</v>
      </c>
      <c r="H24" s="1">
        <v>75386</v>
      </c>
      <c r="I24" s="1">
        <v>62764</v>
      </c>
      <c r="J24" s="1">
        <v>57563</v>
      </c>
      <c r="K24" s="1">
        <v>63567.5</v>
      </c>
      <c r="L24" s="1">
        <v>74739</v>
      </c>
      <c r="M24" s="1">
        <v>92239.5</v>
      </c>
      <c r="N24" s="1">
        <v>103139.5</v>
      </c>
      <c r="O24" s="1">
        <v>85254</v>
      </c>
      <c r="P24" s="1">
        <v>88677</v>
      </c>
      <c r="Q24" s="1">
        <v>99066</v>
      </c>
      <c r="R24" s="1">
        <v>91575</v>
      </c>
      <c r="S24" s="1">
        <v>101739</v>
      </c>
      <c r="T24" s="1">
        <v>110743.5</v>
      </c>
      <c r="U24" s="1">
        <v>117008</v>
      </c>
      <c r="V24" s="1">
        <v>101292</v>
      </c>
      <c r="W24" s="1">
        <v>95613.5</v>
      </c>
      <c r="X24" s="1">
        <v>95387</v>
      </c>
      <c r="Y24" s="1">
        <v>81902</v>
      </c>
      <c r="Z24" s="1">
        <v>75487.5</v>
      </c>
      <c r="AA24" s="26">
        <v>78024.5</v>
      </c>
      <c r="AB24" s="26">
        <v>64152</v>
      </c>
      <c r="AC24" s="26">
        <v>61962</v>
      </c>
      <c r="AD24" s="26">
        <v>74484.5</v>
      </c>
    </row>
    <row r="25" spans="1:30" x14ac:dyDescent="0.2">
      <c r="A25" t="s">
        <v>56</v>
      </c>
      <c r="B25" s="1">
        <v>35125</v>
      </c>
      <c r="C25" s="1">
        <v>34497.5</v>
      </c>
      <c r="D25" s="1">
        <v>26022</v>
      </c>
      <c r="E25" s="1">
        <v>16988.5</v>
      </c>
      <c r="F25" s="1">
        <v>15292.5</v>
      </c>
      <c r="G25" s="1">
        <v>21899.5</v>
      </c>
      <c r="H25" s="1">
        <v>29396</v>
      </c>
      <c r="I25" s="1">
        <v>23817.5</v>
      </c>
      <c r="J25" s="1">
        <v>17161</v>
      </c>
      <c r="K25" s="1">
        <v>14635</v>
      </c>
      <c r="L25" s="1">
        <v>19426.5</v>
      </c>
      <c r="M25" s="1">
        <v>24655.5</v>
      </c>
      <c r="N25" s="1">
        <v>21457.5</v>
      </c>
      <c r="O25" s="1">
        <v>21125.5</v>
      </c>
      <c r="P25" s="1">
        <v>26176.5</v>
      </c>
      <c r="Q25" s="1">
        <v>28954.5</v>
      </c>
      <c r="R25" s="1">
        <v>30208</v>
      </c>
      <c r="S25" s="1">
        <v>32652.5</v>
      </c>
      <c r="T25" s="1">
        <v>32770.5</v>
      </c>
      <c r="U25" s="1">
        <v>30686.5</v>
      </c>
      <c r="V25" s="1">
        <v>33713.5</v>
      </c>
      <c r="W25" s="1">
        <v>34972.5</v>
      </c>
      <c r="X25" s="1">
        <v>24650</v>
      </c>
      <c r="Y25" s="1">
        <v>18000.5</v>
      </c>
      <c r="Z25" s="1">
        <v>16811.5</v>
      </c>
      <c r="AA25" s="26">
        <v>22453</v>
      </c>
      <c r="AB25" s="26">
        <v>22368.5</v>
      </c>
      <c r="AC25" s="26">
        <v>16131.5</v>
      </c>
      <c r="AD25" s="26">
        <v>20960</v>
      </c>
    </row>
    <row r="26" spans="1:30" x14ac:dyDescent="0.2">
      <c r="A26" t="s">
        <v>59</v>
      </c>
      <c r="B26" s="1">
        <v>57107</v>
      </c>
      <c r="C26" s="1">
        <v>61432.5</v>
      </c>
      <c r="D26" s="1">
        <v>48401</v>
      </c>
      <c r="E26" s="1">
        <v>50169</v>
      </c>
      <c r="F26" s="1">
        <v>61924.5</v>
      </c>
      <c r="G26" s="1">
        <v>50578.5</v>
      </c>
      <c r="H26" s="1">
        <v>35904</v>
      </c>
      <c r="I26" s="1">
        <v>30344</v>
      </c>
      <c r="J26" s="1">
        <v>27544</v>
      </c>
      <c r="K26" s="1">
        <v>37784</v>
      </c>
      <c r="L26" s="1">
        <v>40188</v>
      </c>
      <c r="M26" s="1">
        <v>32199.5</v>
      </c>
      <c r="N26" s="1">
        <v>37672</v>
      </c>
      <c r="O26" s="1">
        <v>42744.5</v>
      </c>
      <c r="P26" s="1">
        <v>43539</v>
      </c>
      <c r="Q26" s="1">
        <v>37762.5</v>
      </c>
      <c r="R26" s="1">
        <v>27192.5</v>
      </c>
      <c r="S26" s="1">
        <v>36816.5</v>
      </c>
      <c r="T26" s="1">
        <v>48031.5</v>
      </c>
      <c r="U26" s="1">
        <v>40587</v>
      </c>
      <c r="V26" s="1">
        <v>42392.5</v>
      </c>
      <c r="W26" s="1">
        <v>45862.5</v>
      </c>
      <c r="X26" s="1">
        <v>41838.5</v>
      </c>
      <c r="Y26" s="1">
        <v>40175</v>
      </c>
      <c r="Z26" s="1">
        <v>40346.5</v>
      </c>
      <c r="AA26" s="26">
        <v>39931.5</v>
      </c>
      <c r="AB26" s="26">
        <v>38049</v>
      </c>
      <c r="AC26" s="26">
        <v>36931</v>
      </c>
      <c r="AD26" s="26">
        <v>30850</v>
      </c>
    </row>
    <row r="27" spans="1:30" x14ac:dyDescent="0.2">
      <c r="A27" t="s">
        <v>61</v>
      </c>
      <c r="B27" s="1">
        <v>60387</v>
      </c>
      <c r="C27" s="1">
        <v>74154.5</v>
      </c>
      <c r="D27" s="1">
        <v>61573</v>
      </c>
      <c r="E27" s="1">
        <v>38912</v>
      </c>
      <c r="F27" s="1">
        <v>25929.5</v>
      </c>
      <c r="G27" s="1">
        <v>42517</v>
      </c>
      <c r="H27" s="1">
        <v>56170.5</v>
      </c>
      <c r="I27" s="1">
        <v>54940</v>
      </c>
      <c r="J27" s="1">
        <v>51597.5</v>
      </c>
      <c r="K27" s="1">
        <v>48276</v>
      </c>
      <c r="L27" s="1">
        <v>36835</v>
      </c>
      <c r="M27" s="1">
        <v>36847</v>
      </c>
      <c r="N27" s="1">
        <v>41379</v>
      </c>
      <c r="O27" s="1">
        <v>30866.5</v>
      </c>
      <c r="P27" s="1">
        <v>40464.5</v>
      </c>
      <c r="Q27" s="1">
        <v>52921.5</v>
      </c>
      <c r="R27" s="1">
        <v>45286.5</v>
      </c>
      <c r="S27" s="1">
        <v>55180</v>
      </c>
      <c r="T27" s="1">
        <v>67164.5</v>
      </c>
      <c r="U27" s="1">
        <v>67432.5</v>
      </c>
      <c r="V27" s="1">
        <v>63894</v>
      </c>
      <c r="W27" s="1">
        <v>63090.5</v>
      </c>
      <c r="X27" s="1">
        <v>56020.5</v>
      </c>
      <c r="Y27" s="1">
        <v>46385</v>
      </c>
      <c r="Z27" s="1">
        <v>61576.5</v>
      </c>
      <c r="AA27" s="26">
        <v>49111</v>
      </c>
      <c r="AB27" s="26">
        <v>35681</v>
      </c>
      <c r="AC27" s="26">
        <v>41481.5</v>
      </c>
      <c r="AD27" s="26">
        <v>36208.5</v>
      </c>
    </row>
    <row r="28" spans="1:30" x14ac:dyDescent="0.2">
      <c r="A28" t="s">
        <v>63</v>
      </c>
      <c r="B28" s="1">
        <v>8765</v>
      </c>
      <c r="C28" s="1">
        <v>6160</v>
      </c>
      <c r="D28" s="1">
        <v>5555.5</v>
      </c>
      <c r="E28" s="1">
        <v>7191</v>
      </c>
      <c r="F28" s="1">
        <v>11293.5</v>
      </c>
      <c r="G28" s="1">
        <v>11282</v>
      </c>
      <c r="H28" s="1">
        <v>8971</v>
      </c>
      <c r="I28" s="1">
        <v>9085</v>
      </c>
      <c r="J28" s="1">
        <v>10230.5</v>
      </c>
      <c r="K28" s="1">
        <v>9542.5</v>
      </c>
      <c r="L28" s="1">
        <v>7360.5</v>
      </c>
      <c r="M28" s="1">
        <v>7781.5</v>
      </c>
      <c r="N28" s="1">
        <v>7194</v>
      </c>
      <c r="O28" s="1">
        <v>6843.5</v>
      </c>
      <c r="P28" s="1">
        <v>7421.5</v>
      </c>
      <c r="Q28" s="1">
        <v>6959</v>
      </c>
      <c r="R28" s="1">
        <v>6897</v>
      </c>
      <c r="S28" s="1">
        <v>7812.5</v>
      </c>
      <c r="T28" s="1">
        <v>11502.5</v>
      </c>
      <c r="U28" s="1">
        <v>13738</v>
      </c>
      <c r="V28" s="1">
        <v>10987.5</v>
      </c>
      <c r="W28" s="1">
        <v>9733</v>
      </c>
      <c r="X28" s="1">
        <v>9102</v>
      </c>
      <c r="Y28" s="1">
        <v>8493.5</v>
      </c>
      <c r="Z28" s="1">
        <v>8417.5</v>
      </c>
      <c r="AA28" s="26">
        <v>6601.5</v>
      </c>
      <c r="AB28" s="26">
        <v>5833.5</v>
      </c>
      <c r="AC28" s="26">
        <v>6567</v>
      </c>
      <c r="AD28" s="26">
        <v>6591</v>
      </c>
    </row>
    <row r="29" spans="1:30" x14ac:dyDescent="0.2">
      <c r="A29" t="s">
        <v>65</v>
      </c>
      <c r="B29" s="1">
        <v>11681</v>
      </c>
      <c r="C29" s="1">
        <v>12205</v>
      </c>
      <c r="D29" s="1">
        <v>12628.5</v>
      </c>
      <c r="E29" s="1">
        <v>9682</v>
      </c>
      <c r="F29" s="1">
        <v>10082</v>
      </c>
      <c r="G29" s="1">
        <v>7893.5</v>
      </c>
      <c r="H29" s="1">
        <v>9225</v>
      </c>
      <c r="I29" s="1">
        <v>12172</v>
      </c>
      <c r="J29" s="1">
        <v>8712</v>
      </c>
      <c r="K29" s="1">
        <v>8996</v>
      </c>
      <c r="L29" s="1">
        <v>11228.5</v>
      </c>
      <c r="M29" s="1">
        <v>11859</v>
      </c>
      <c r="N29" s="1">
        <v>9442.5</v>
      </c>
      <c r="O29" s="1">
        <v>8354.5</v>
      </c>
      <c r="P29" s="1">
        <v>10008</v>
      </c>
      <c r="Q29" s="1">
        <v>11712</v>
      </c>
      <c r="R29" s="1">
        <v>12938</v>
      </c>
      <c r="S29" s="1">
        <v>11420</v>
      </c>
      <c r="T29" s="1">
        <v>10601.5</v>
      </c>
      <c r="U29" s="1">
        <v>12990.5</v>
      </c>
      <c r="V29" s="1">
        <v>16467.5</v>
      </c>
      <c r="W29" s="1">
        <v>16256</v>
      </c>
      <c r="X29" s="1">
        <v>15688.5</v>
      </c>
      <c r="Y29" s="1">
        <v>15888.5</v>
      </c>
      <c r="Z29" s="1">
        <v>13356.5</v>
      </c>
      <c r="AA29" s="26">
        <v>12153</v>
      </c>
      <c r="AB29" s="26">
        <v>11219.5</v>
      </c>
      <c r="AC29" s="26">
        <v>10910.5</v>
      </c>
      <c r="AD29" s="26">
        <v>12901</v>
      </c>
    </row>
    <row r="30" spans="1:30" x14ac:dyDescent="0.2">
      <c r="A30" t="s">
        <v>67</v>
      </c>
      <c r="B30" s="1">
        <v>11664.5</v>
      </c>
      <c r="C30" s="1">
        <v>10297</v>
      </c>
      <c r="D30" s="1">
        <v>8761.5</v>
      </c>
      <c r="E30" s="1">
        <v>10833</v>
      </c>
      <c r="F30" s="1">
        <v>9002</v>
      </c>
      <c r="G30" s="1">
        <v>9236</v>
      </c>
      <c r="H30" s="1">
        <v>9464.5</v>
      </c>
      <c r="I30" s="1">
        <v>9407.5</v>
      </c>
      <c r="J30" s="1">
        <v>7961.5</v>
      </c>
      <c r="K30" s="1">
        <v>5994</v>
      </c>
      <c r="L30" s="1">
        <v>9446</v>
      </c>
      <c r="M30" s="1">
        <v>12863</v>
      </c>
      <c r="N30" s="1">
        <v>14580.5</v>
      </c>
      <c r="O30" s="1">
        <v>17323</v>
      </c>
      <c r="P30" s="1">
        <v>16781</v>
      </c>
      <c r="Q30" s="1">
        <v>13214</v>
      </c>
      <c r="R30" s="1">
        <v>12905.5</v>
      </c>
      <c r="S30" s="1">
        <v>17016</v>
      </c>
      <c r="T30" s="1">
        <v>23703</v>
      </c>
      <c r="U30" s="1">
        <v>26419.5</v>
      </c>
      <c r="V30" s="1">
        <v>26630</v>
      </c>
      <c r="W30" s="1">
        <v>31075</v>
      </c>
      <c r="X30" s="1">
        <v>34078</v>
      </c>
      <c r="Y30" s="1">
        <v>29207</v>
      </c>
      <c r="Z30" s="1">
        <v>19297</v>
      </c>
      <c r="AA30" s="26">
        <v>22428.5</v>
      </c>
      <c r="AB30" s="26">
        <v>25198</v>
      </c>
      <c r="AC30" s="26">
        <v>15407.5</v>
      </c>
      <c r="AD30" s="26">
        <v>19026</v>
      </c>
    </row>
    <row r="31" spans="1:30" x14ac:dyDescent="0.2">
      <c r="A31" t="s">
        <v>69</v>
      </c>
      <c r="B31" s="1">
        <v>9451.5</v>
      </c>
      <c r="C31" s="1">
        <v>8820.5</v>
      </c>
      <c r="D31" s="1">
        <v>6398.5</v>
      </c>
      <c r="E31" s="1">
        <v>3584</v>
      </c>
      <c r="F31" s="1">
        <v>5920.5</v>
      </c>
      <c r="G31" s="1">
        <v>9242.5</v>
      </c>
      <c r="H31" s="1">
        <v>8157</v>
      </c>
      <c r="I31" s="1">
        <v>5311</v>
      </c>
      <c r="J31" s="1">
        <v>3972</v>
      </c>
      <c r="K31" s="1">
        <v>3103.5</v>
      </c>
      <c r="L31" s="1">
        <v>2038.5</v>
      </c>
      <c r="M31" s="1">
        <v>3617</v>
      </c>
      <c r="N31" s="1">
        <v>4134.5</v>
      </c>
      <c r="O31" s="1">
        <v>4228.5</v>
      </c>
      <c r="P31" s="1">
        <v>4468.5</v>
      </c>
      <c r="Q31" s="1">
        <v>3912.5</v>
      </c>
      <c r="R31" s="1">
        <v>5014.5</v>
      </c>
      <c r="S31" s="1">
        <v>6498.5</v>
      </c>
      <c r="T31" s="1">
        <v>5280.5</v>
      </c>
      <c r="U31" s="1">
        <v>5070</v>
      </c>
      <c r="V31" s="1">
        <v>6214.5</v>
      </c>
      <c r="W31" s="1">
        <v>6593.5</v>
      </c>
      <c r="X31" s="1">
        <v>6096</v>
      </c>
      <c r="Y31" s="1">
        <v>4368</v>
      </c>
      <c r="Z31" s="1">
        <v>4812</v>
      </c>
      <c r="AA31" s="26">
        <v>4856</v>
      </c>
      <c r="AB31" s="26">
        <v>3798</v>
      </c>
      <c r="AC31" s="26">
        <v>3114</v>
      </c>
      <c r="AD31" s="26">
        <v>2542</v>
      </c>
    </row>
    <row r="32" spans="1:30" x14ac:dyDescent="0.2">
      <c r="A32" t="s">
        <v>71</v>
      </c>
      <c r="B32" s="1">
        <v>73809.5</v>
      </c>
      <c r="C32" s="1">
        <v>83893.5</v>
      </c>
      <c r="D32" s="1">
        <v>80824.5</v>
      </c>
      <c r="E32" s="1">
        <v>51635.5</v>
      </c>
      <c r="F32" s="1">
        <v>44378.5</v>
      </c>
      <c r="G32" s="1">
        <v>55411.5</v>
      </c>
      <c r="H32" s="1">
        <v>50757</v>
      </c>
      <c r="I32" s="1">
        <v>43515.5</v>
      </c>
      <c r="J32" s="1">
        <v>44446.5</v>
      </c>
      <c r="K32" s="1">
        <v>40547.5</v>
      </c>
      <c r="L32" s="1">
        <v>37063</v>
      </c>
      <c r="M32" s="1">
        <v>46414</v>
      </c>
      <c r="N32" s="1">
        <v>47943.5</v>
      </c>
      <c r="O32" s="1">
        <v>36278</v>
      </c>
      <c r="P32" s="1">
        <v>34239.5</v>
      </c>
      <c r="Q32" s="1">
        <v>41294.5</v>
      </c>
      <c r="R32" s="1">
        <v>52817.5</v>
      </c>
      <c r="S32" s="1">
        <v>59018.5</v>
      </c>
      <c r="T32" s="1">
        <v>67741.5</v>
      </c>
      <c r="U32" s="1">
        <v>86048</v>
      </c>
      <c r="V32" s="1">
        <v>80116.5</v>
      </c>
      <c r="W32" s="1">
        <v>57734.5</v>
      </c>
      <c r="X32" s="1">
        <v>64928.5</v>
      </c>
      <c r="Y32" s="1">
        <v>68866</v>
      </c>
      <c r="Z32" s="1">
        <v>54944.5</v>
      </c>
      <c r="AA32" s="26">
        <v>49471</v>
      </c>
      <c r="AB32" s="26">
        <v>45423</v>
      </c>
      <c r="AC32" s="26">
        <v>33453</v>
      </c>
      <c r="AD32" s="26">
        <v>29490</v>
      </c>
    </row>
    <row r="33" spans="1:30" x14ac:dyDescent="0.2">
      <c r="A33" t="s">
        <v>73</v>
      </c>
      <c r="B33" s="1">
        <v>26537.5</v>
      </c>
      <c r="C33" s="1">
        <v>21901.5</v>
      </c>
      <c r="D33" s="1">
        <v>22024.5</v>
      </c>
      <c r="E33" s="1">
        <v>30811.5</v>
      </c>
      <c r="F33" s="1">
        <v>34271</v>
      </c>
      <c r="G33" s="1">
        <v>34052</v>
      </c>
      <c r="H33" s="1">
        <v>28571.5</v>
      </c>
      <c r="I33" s="1">
        <v>22538</v>
      </c>
      <c r="J33" s="1">
        <v>23582.5</v>
      </c>
      <c r="K33" s="1">
        <v>25627</v>
      </c>
      <c r="L33" s="1">
        <v>23836.5</v>
      </c>
      <c r="M33" s="1">
        <v>24532.5</v>
      </c>
      <c r="N33" s="1">
        <v>22434.5</v>
      </c>
      <c r="O33" s="1">
        <v>19410</v>
      </c>
      <c r="P33" s="1">
        <v>19344</v>
      </c>
      <c r="Q33" s="1">
        <v>16498.5</v>
      </c>
      <c r="R33" s="1">
        <v>21476.5</v>
      </c>
      <c r="S33" s="1">
        <v>31091.5</v>
      </c>
      <c r="T33" s="1">
        <v>30484.5</v>
      </c>
      <c r="U33" s="1">
        <v>27860.5</v>
      </c>
      <c r="V33" s="1">
        <v>25527</v>
      </c>
      <c r="W33" s="1">
        <v>27796</v>
      </c>
      <c r="X33" s="1">
        <v>32675</v>
      </c>
      <c r="Y33" s="1">
        <v>32543.5</v>
      </c>
      <c r="Z33" s="1">
        <v>28629.5</v>
      </c>
      <c r="AA33" s="26">
        <v>26218</v>
      </c>
      <c r="AB33" s="26">
        <v>24313.5</v>
      </c>
      <c r="AC33" s="26">
        <v>20359.5</v>
      </c>
      <c r="AD33" s="26">
        <v>17683.5</v>
      </c>
    </row>
    <row r="34" spans="1:30" x14ac:dyDescent="0.2">
      <c r="A34" t="s">
        <v>4</v>
      </c>
      <c r="B34" s="1">
        <v>222686</v>
      </c>
      <c r="C34" s="1">
        <v>226905.5</v>
      </c>
      <c r="D34" s="1">
        <v>245620.5</v>
      </c>
      <c r="E34" s="1">
        <v>253404.5</v>
      </c>
      <c r="F34" s="1">
        <v>269371</v>
      </c>
      <c r="G34" s="1">
        <v>261296.5</v>
      </c>
      <c r="H34" s="1">
        <v>239976</v>
      </c>
      <c r="I34" s="1">
        <v>237700.5</v>
      </c>
      <c r="J34" s="1">
        <v>200484</v>
      </c>
      <c r="K34" s="1">
        <v>186809.5</v>
      </c>
      <c r="L34" s="1">
        <v>199432</v>
      </c>
      <c r="M34" s="1">
        <v>194555.5</v>
      </c>
      <c r="N34" s="1">
        <v>215411.5</v>
      </c>
      <c r="O34" s="1">
        <v>228232</v>
      </c>
      <c r="P34" s="1">
        <v>209635.5</v>
      </c>
      <c r="Q34" s="1">
        <v>204028.5</v>
      </c>
      <c r="R34" s="1">
        <v>206616</v>
      </c>
      <c r="S34" s="1">
        <v>218216</v>
      </c>
      <c r="T34" s="1">
        <v>232115.5</v>
      </c>
      <c r="U34" s="1">
        <v>217215</v>
      </c>
      <c r="V34" s="1">
        <v>202662</v>
      </c>
      <c r="W34" s="1">
        <v>192353</v>
      </c>
      <c r="X34" s="1">
        <v>175462.5</v>
      </c>
      <c r="Y34" s="1">
        <v>161705</v>
      </c>
      <c r="Z34" s="1">
        <v>151388</v>
      </c>
      <c r="AA34" s="26">
        <v>146465.5</v>
      </c>
      <c r="AB34" s="26">
        <v>137424.5</v>
      </c>
      <c r="AC34" s="26">
        <v>135106</v>
      </c>
      <c r="AD34" s="26">
        <v>136241.5</v>
      </c>
    </row>
    <row r="35" spans="1:30" x14ac:dyDescent="0.2">
      <c r="A35" t="s">
        <v>76</v>
      </c>
      <c r="B35" s="1">
        <v>77198</v>
      </c>
      <c r="C35" s="1">
        <v>77467.5</v>
      </c>
      <c r="D35" s="1">
        <v>74454.5</v>
      </c>
      <c r="E35" s="1">
        <v>65732.5</v>
      </c>
      <c r="F35" s="1">
        <v>57415.5</v>
      </c>
      <c r="G35" s="1">
        <v>69820</v>
      </c>
      <c r="H35" s="1">
        <v>78903</v>
      </c>
      <c r="I35" s="1">
        <v>65911</v>
      </c>
      <c r="J35" s="1">
        <v>50265.5</v>
      </c>
      <c r="K35" s="1">
        <v>53339.5</v>
      </c>
      <c r="L35" s="1">
        <v>72287.5</v>
      </c>
      <c r="M35" s="1">
        <v>96967</v>
      </c>
      <c r="N35" s="1">
        <v>100253.5</v>
      </c>
      <c r="O35" s="1">
        <v>93780.5</v>
      </c>
      <c r="P35" s="1">
        <v>103552</v>
      </c>
      <c r="Q35" s="1">
        <v>104086.5</v>
      </c>
      <c r="R35" s="1">
        <v>102831</v>
      </c>
      <c r="S35" s="1">
        <v>104744.5</v>
      </c>
      <c r="T35" s="1">
        <v>106312.5</v>
      </c>
      <c r="U35" s="1">
        <v>114138.5</v>
      </c>
      <c r="V35" s="1">
        <v>106680.5</v>
      </c>
      <c r="W35" s="1">
        <v>116010</v>
      </c>
      <c r="X35" s="1">
        <v>125866</v>
      </c>
      <c r="Y35" s="1">
        <v>109395</v>
      </c>
      <c r="Z35" s="1">
        <v>99413</v>
      </c>
      <c r="AA35" s="26">
        <v>119772</v>
      </c>
      <c r="AB35" s="26">
        <v>110836</v>
      </c>
      <c r="AC35" s="26">
        <v>81788.5</v>
      </c>
      <c r="AD35" s="26">
        <v>101371.5</v>
      </c>
    </row>
    <row r="36" spans="1:30" x14ac:dyDescent="0.2">
      <c r="A36" t="s">
        <v>78</v>
      </c>
      <c r="B36" s="1">
        <v>6303</v>
      </c>
      <c r="C36" s="1">
        <v>5277</v>
      </c>
      <c r="D36" s="1">
        <v>4473.5</v>
      </c>
      <c r="E36" s="1">
        <v>3623.5</v>
      </c>
      <c r="F36" s="1">
        <v>2579.5</v>
      </c>
      <c r="G36" s="1">
        <v>3242.5</v>
      </c>
      <c r="H36" s="1">
        <v>3669</v>
      </c>
      <c r="I36" s="1">
        <v>4537</v>
      </c>
      <c r="J36" s="1">
        <v>4643.5</v>
      </c>
      <c r="K36" s="1">
        <v>5191.5</v>
      </c>
      <c r="L36" s="1">
        <v>6234</v>
      </c>
      <c r="M36" s="1">
        <v>5158</v>
      </c>
      <c r="N36" s="1">
        <v>3732.5</v>
      </c>
      <c r="O36" s="1">
        <v>3650</v>
      </c>
      <c r="P36" s="1">
        <v>5594</v>
      </c>
      <c r="Q36" s="1">
        <v>6223.5</v>
      </c>
      <c r="R36" s="1">
        <v>5770.5</v>
      </c>
      <c r="S36" s="1">
        <v>5020.5</v>
      </c>
      <c r="T36" s="1">
        <v>5142.5</v>
      </c>
      <c r="U36" s="1">
        <v>6041</v>
      </c>
      <c r="V36" s="1">
        <v>5117.5</v>
      </c>
      <c r="W36" s="1">
        <v>4424.5</v>
      </c>
      <c r="X36" s="1">
        <v>4397</v>
      </c>
      <c r="Y36" s="1">
        <v>6635</v>
      </c>
      <c r="Z36" s="1">
        <v>8402</v>
      </c>
      <c r="AA36" s="26">
        <v>6655</v>
      </c>
      <c r="AB36" s="26">
        <v>4779</v>
      </c>
      <c r="AC36" s="26">
        <v>3173</v>
      </c>
      <c r="AD36" s="26">
        <v>2687</v>
      </c>
    </row>
    <row r="37" spans="1:30" x14ac:dyDescent="0.2">
      <c r="A37" t="s">
        <v>80</v>
      </c>
      <c r="B37" s="1">
        <v>132043.5</v>
      </c>
      <c r="C37" s="1">
        <v>151912</v>
      </c>
      <c r="D37" s="1">
        <v>157171</v>
      </c>
      <c r="E37" s="1">
        <v>127394</v>
      </c>
      <c r="F37" s="1">
        <v>104648.5</v>
      </c>
      <c r="G37" s="1">
        <v>99827.5</v>
      </c>
      <c r="H37" s="1">
        <v>105070.5</v>
      </c>
      <c r="I37" s="1">
        <v>112015</v>
      </c>
      <c r="J37" s="1">
        <v>96275.5</v>
      </c>
      <c r="K37" s="1">
        <v>94199</v>
      </c>
      <c r="L37" s="1">
        <v>92674</v>
      </c>
      <c r="M37" s="1">
        <v>90419</v>
      </c>
      <c r="N37" s="1">
        <v>102284</v>
      </c>
      <c r="O37" s="1">
        <v>102471</v>
      </c>
      <c r="P37" s="1">
        <v>104899</v>
      </c>
      <c r="Q37" s="1">
        <v>111050.5</v>
      </c>
      <c r="R37" s="1">
        <v>126745</v>
      </c>
      <c r="S37" s="1">
        <v>139933.5</v>
      </c>
      <c r="T37" s="1">
        <v>161418.5</v>
      </c>
      <c r="U37" s="1">
        <v>153620</v>
      </c>
      <c r="V37" s="1">
        <v>125171.5</v>
      </c>
      <c r="W37" s="1">
        <v>113303.5</v>
      </c>
      <c r="X37" s="1">
        <v>116054.5</v>
      </c>
      <c r="Y37" s="1">
        <v>122455.5</v>
      </c>
      <c r="Z37" s="1">
        <v>117154</v>
      </c>
      <c r="AA37" s="26">
        <v>115182.5</v>
      </c>
      <c r="AB37" s="26">
        <v>90404.5</v>
      </c>
      <c r="AC37" s="26">
        <v>80031.5</v>
      </c>
      <c r="AD37" s="26">
        <v>102640.5</v>
      </c>
    </row>
    <row r="38" spans="1:30" x14ac:dyDescent="0.2">
      <c r="A38" t="s">
        <v>82</v>
      </c>
      <c r="B38" s="1">
        <v>47890</v>
      </c>
      <c r="C38" s="1">
        <v>56656.5</v>
      </c>
      <c r="D38" s="1">
        <v>50386</v>
      </c>
      <c r="E38" s="1">
        <v>43353.5</v>
      </c>
      <c r="F38" s="1">
        <v>48757</v>
      </c>
      <c r="G38" s="1">
        <v>43669</v>
      </c>
      <c r="H38" s="1">
        <v>31058</v>
      </c>
      <c r="I38" s="1">
        <v>25692.5</v>
      </c>
      <c r="J38" s="1">
        <v>29507</v>
      </c>
      <c r="K38" s="1">
        <v>33549.5</v>
      </c>
      <c r="L38" s="1">
        <v>32736</v>
      </c>
      <c r="M38" s="1">
        <v>34489.5</v>
      </c>
      <c r="N38" s="1">
        <v>33183</v>
      </c>
      <c r="O38" s="1">
        <v>39297</v>
      </c>
      <c r="P38" s="1">
        <v>40981.5</v>
      </c>
      <c r="Q38" s="1">
        <v>35300</v>
      </c>
      <c r="R38" s="1">
        <v>34862.5</v>
      </c>
      <c r="S38" s="1">
        <v>38603</v>
      </c>
      <c r="T38" s="1">
        <v>40757</v>
      </c>
      <c r="U38" s="1">
        <v>40239.5</v>
      </c>
      <c r="V38" s="1">
        <v>51982</v>
      </c>
      <c r="W38" s="1">
        <v>53965</v>
      </c>
      <c r="X38" s="1">
        <v>49183.5</v>
      </c>
      <c r="Y38" s="1">
        <v>48584</v>
      </c>
      <c r="Z38" s="1">
        <v>43995.5</v>
      </c>
      <c r="AA38" s="26">
        <v>40922.5</v>
      </c>
      <c r="AB38" s="26">
        <v>32451</v>
      </c>
      <c r="AC38" s="26">
        <v>28414.5</v>
      </c>
      <c r="AD38" s="26">
        <v>28285</v>
      </c>
    </row>
    <row r="39" spans="1:30" x14ac:dyDescent="0.2">
      <c r="A39" t="s">
        <v>84</v>
      </c>
      <c r="B39" s="1">
        <v>24690</v>
      </c>
      <c r="C39" s="1">
        <v>26415</v>
      </c>
      <c r="D39" s="1">
        <v>26320</v>
      </c>
      <c r="E39" s="1">
        <v>28118</v>
      </c>
      <c r="F39" s="1">
        <v>31111</v>
      </c>
      <c r="G39" s="1">
        <v>27747.5</v>
      </c>
      <c r="H39" s="1">
        <v>32186.5</v>
      </c>
      <c r="I39" s="1">
        <v>36067</v>
      </c>
      <c r="J39" s="1">
        <v>26086.5</v>
      </c>
      <c r="K39" s="1">
        <v>19311</v>
      </c>
      <c r="L39" s="1">
        <v>18091</v>
      </c>
      <c r="M39" s="1">
        <v>28112.5</v>
      </c>
      <c r="N39" s="1">
        <v>31573.5</v>
      </c>
      <c r="O39" s="1">
        <v>23680.5</v>
      </c>
      <c r="P39" s="1">
        <v>25664.5</v>
      </c>
      <c r="Q39" s="1">
        <v>29650</v>
      </c>
      <c r="R39" s="1">
        <v>27153.5</v>
      </c>
      <c r="S39" s="1">
        <v>28763</v>
      </c>
      <c r="T39" s="1">
        <v>30853.5</v>
      </c>
      <c r="U39" s="1">
        <v>28796</v>
      </c>
      <c r="V39" s="1">
        <v>24616.5</v>
      </c>
      <c r="W39" s="1">
        <v>26798.5</v>
      </c>
      <c r="X39" s="1">
        <v>32492</v>
      </c>
      <c r="Y39" s="1">
        <v>28873.5</v>
      </c>
      <c r="Z39" s="1">
        <v>32011</v>
      </c>
      <c r="AA39" s="26">
        <v>31647</v>
      </c>
      <c r="AB39" s="26">
        <v>26220</v>
      </c>
      <c r="AC39" s="26">
        <v>21812</v>
      </c>
      <c r="AD39" s="26">
        <v>19533.5</v>
      </c>
    </row>
    <row r="40" spans="1:30" x14ac:dyDescent="0.2">
      <c r="A40" t="s">
        <v>86</v>
      </c>
      <c r="B40" s="1">
        <v>113398.5</v>
      </c>
      <c r="C40" s="1">
        <v>128848</v>
      </c>
      <c r="D40" s="1">
        <v>130864</v>
      </c>
      <c r="E40" s="1">
        <v>114626</v>
      </c>
      <c r="F40" s="1">
        <v>99539.5</v>
      </c>
      <c r="G40" s="1">
        <v>90605</v>
      </c>
      <c r="H40" s="1">
        <v>83548.5</v>
      </c>
      <c r="I40" s="1">
        <v>65989</v>
      </c>
      <c r="J40" s="1">
        <v>56247</v>
      </c>
      <c r="K40" s="1">
        <v>70119</v>
      </c>
      <c r="L40" s="1">
        <v>80199</v>
      </c>
      <c r="M40" s="1">
        <v>75971</v>
      </c>
      <c r="N40" s="1">
        <v>84978</v>
      </c>
      <c r="O40" s="1">
        <v>84407</v>
      </c>
      <c r="P40" s="1">
        <v>81622</v>
      </c>
      <c r="Q40" s="1">
        <v>87899.5</v>
      </c>
      <c r="R40" s="1">
        <v>88721</v>
      </c>
      <c r="S40" s="1">
        <v>86767</v>
      </c>
      <c r="T40" s="1">
        <v>89029.5</v>
      </c>
      <c r="U40" s="1">
        <v>105318</v>
      </c>
      <c r="V40" s="1">
        <v>117768</v>
      </c>
      <c r="W40" s="1">
        <v>111054</v>
      </c>
      <c r="X40" s="1">
        <v>102040</v>
      </c>
      <c r="Y40" s="1">
        <v>103011.5</v>
      </c>
      <c r="Z40" s="1">
        <v>102367.5</v>
      </c>
      <c r="AA40" s="26">
        <v>108848.5</v>
      </c>
      <c r="AB40" s="26">
        <v>102308.5</v>
      </c>
      <c r="AC40" s="26">
        <v>73605.5</v>
      </c>
      <c r="AD40" s="26">
        <v>70646</v>
      </c>
    </row>
    <row r="41" spans="1:30" x14ac:dyDescent="0.2">
      <c r="A41" t="s">
        <v>91</v>
      </c>
      <c r="B41" s="1">
        <v>7039.5</v>
      </c>
      <c r="C41" s="1">
        <v>8671.5</v>
      </c>
      <c r="D41" s="1">
        <v>7748.5</v>
      </c>
      <c r="E41" s="1">
        <v>6443.5</v>
      </c>
      <c r="F41" s="1">
        <v>5808</v>
      </c>
      <c r="G41" s="1">
        <v>8029.5</v>
      </c>
      <c r="H41" s="1">
        <v>9494</v>
      </c>
      <c r="I41" s="1">
        <v>7809</v>
      </c>
      <c r="J41" s="1">
        <v>5672</v>
      </c>
      <c r="K41" s="1">
        <v>4669.5</v>
      </c>
      <c r="L41" s="1">
        <v>5226</v>
      </c>
      <c r="M41" s="1">
        <v>7142.5</v>
      </c>
      <c r="N41" s="1">
        <v>9694.5</v>
      </c>
      <c r="O41" s="1">
        <v>10881</v>
      </c>
      <c r="P41" s="1">
        <v>8698.5</v>
      </c>
      <c r="Q41" s="1">
        <v>6529</v>
      </c>
      <c r="R41" s="1">
        <v>9373.5</v>
      </c>
      <c r="S41" s="1">
        <v>9949.5</v>
      </c>
      <c r="T41" s="1">
        <v>9259.5</v>
      </c>
      <c r="U41" s="1">
        <v>10181</v>
      </c>
      <c r="V41" s="1">
        <v>10146.5</v>
      </c>
      <c r="W41" s="1">
        <v>10826</v>
      </c>
      <c r="X41" s="1">
        <v>9890.5</v>
      </c>
      <c r="Y41" s="1">
        <v>7556</v>
      </c>
      <c r="Z41" s="1">
        <v>5573</v>
      </c>
      <c r="AA41" s="26">
        <v>6134</v>
      </c>
      <c r="AB41" s="26">
        <v>6169</v>
      </c>
      <c r="AC41" s="26">
        <v>6013</v>
      </c>
      <c r="AD41" s="26">
        <v>6157.5</v>
      </c>
    </row>
    <row r="42" spans="1:30" x14ac:dyDescent="0.2">
      <c r="A42" t="s">
        <v>92</v>
      </c>
      <c r="B42" s="1">
        <v>65839.5</v>
      </c>
      <c r="C42" s="1">
        <v>64074</v>
      </c>
      <c r="D42" s="1">
        <v>54551.5</v>
      </c>
      <c r="E42" s="1">
        <v>55292.5</v>
      </c>
      <c r="F42" s="1">
        <v>51199</v>
      </c>
      <c r="G42" s="1">
        <v>33520</v>
      </c>
      <c r="H42" s="1">
        <v>29996.5</v>
      </c>
      <c r="I42" s="1">
        <v>28860</v>
      </c>
      <c r="J42" s="1">
        <v>22575</v>
      </c>
      <c r="K42" s="1">
        <v>33039</v>
      </c>
      <c r="L42" s="1">
        <v>48211</v>
      </c>
      <c r="M42" s="1">
        <v>47179.5</v>
      </c>
      <c r="N42" s="1">
        <v>37279</v>
      </c>
      <c r="O42" s="1">
        <v>38351.5</v>
      </c>
      <c r="P42" s="1">
        <v>32882.5</v>
      </c>
      <c r="Q42" s="1">
        <v>30528</v>
      </c>
      <c r="R42" s="1">
        <v>38852</v>
      </c>
      <c r="S42" s="1">
        <v>39024.5</v>
      </c>
      <c r="T42" s="1">
        <v>48044</v>
      </c>
      <c r="U42" s="1">
        <v>51847</v>
      </c>
      <c r="V42" s="1">
        <v>58150</v>
      </c>
      <c r="W42" s="1">
        <v>60961.5</v>
      </c>
      <c r="X42" s="1">
        <v>51995</v>
      </c>
      <c r="Y42" s="1">
        <v>56988.5</v>
      </c>
      <c r="Z42" s="1">
        <v>61487</v>
      </c>
      <c r="AA42" s="26">
        <v>64049</v>
      </c>
      <c r="AB42" s="26">
        <v>57816.5</v>
      </c>
      <c r="AC42" s="26">
        <v>45011.5</v>
      </c>
      <c r="AD42" s="26">
        <v>48186</v>
      </c>
    </row>
    <row r="43" spans="1:30" x14ac:dyDescent="0.2">
      <c r="A43" t="s">
        <v>94</v>
      </c>
      <c r="B43" s="1">
        <v>6847.5</v>
      </c>
      <c r="C43" s="1">
        <v>8558.5</v>
      </c>
      <c r="D43" s="1">
        <v>8877.5</v>
      </c>
      <c r="E43" s="1">
        <v>8448</v>
      </c>
      <c r="F43" s="1">
        <v>6069</v>
      </c>
      <c r="G43" s="1">
        <v>5318</v>
      </c>
      <c r="H43" s="1">
        <v>4811</v>
      </c>
      <c r="I43" s="1">
        <v>3149</v>
      </c>
      <c r="J43" s="1">
        <v>2440.5</v>
      </c>
      <c r="K43" s="1">
        <v>3350</v>
      </c>
      <c r="L43" s="1">
        <v>4747</v>
      </c>
      <c r="M43" s="1">
        <v>5507</v>
      </c>
      <c r="N43" s="1">
        <v>8329.5</v>
      </c>
      <c r="O43" s="1">
        <v>9113</v>
      </c>
      <c r="P43" s="1">
        <v>6402</v>
      </c>
      <c r="Q43" s="1">
        <v>5250</v>
      </c>
      <c r="R43" s="1">
        <v>6356</v>
      </c>
      <c r="S43" s="1">
        <v>7924.5</v>
      </c>
      <c r="T43" s="1">
        <v>7869</v>
      </c>
      <c r="U43" s="1">
        <v>8748</v>
      </c>
      <c r="V43" s="1">
        <v>9026</v>
      </c>
      <c r="W43" s="1">
        <v>7751</v>
      </c>
      <c r="X43" s="1">
        <v>7730</v>
      </c>
      <c r="Y43" s="1">
        <v>9207</v>
      </c>
      <c r="Z43" s="1">
        <v>9394</v>
      </c>
      <c r="AA43" s="26">
        <v>7873</v>
      </c>
      <c r="AB43" s="26">
        <v>7661.5</v>
      </c>
      <c r="AC43" s="26">
        <v>6862.5</v>
      </c>
      <c r="AD43" s="26">
        <v>7096.5</v>
      </c>
    </row>
    <row r="44" spans="1:30" x14ac:dyDescent="0.2">
      <c r="A44" t="s">
        <v>95</v>
      </c>
      <c r="B44" s="1">
        <v>71298</v>
      </c>
      <c r="C44" s="1">
        <v>80309.5</v>
      </c>
      <c r="D44" s="1">
        <v>79338.5</v>
      </c>
      <c r="E44" s="1">
        <v>71168</v>
      </c>
      <c r="F44" s="1">
        <v>66468.5</v>
      </c>
      <c r="G44" s="1">
        <v>60417.5</v>
      </c>
      <c r="H44" s="1">
        <v>57240</v>
      </c>
      <c r="I44" s="1">
        <v>44143</v>
      </c>
      <c r="J44" s="1">
        <v>43090.5</v>
      </c>
      <c r="K44" s="1">
        <v>62197.5</v>
      </c>
      <c r="L44" s="1">
        <v>67471</v>
      </c>
      <c r="M44" s="1">
        <v>60679</v>
      </c>
      <c r="N44" s="1">
        <v>76651.5</v>
      </c>
      <c r="O44" s="1">
        <v>79586</v>
      </c>
      <c r="P44" s="1">
        <v>62056.5</v>
      </c>
      <c r="Q44" s="1">
        <v>55354</v>
      </c>
      <c r="R44" s="1">
        <v>56095</v>
      </c>
      <c r="S44" s="1">
        <v>56191.5</v>
      </c>
      <c r="T44" s="1">
        <v>58706</v>
      </c>
      <c r="U44" s="1">
        <v>74300</v>
      </c>
      <c r="V44" s="1">
        <v>92936.5</v>
      </c>
      <c r="W44" s="1">
        <v>93274.5</v>
      </c>
      <c r="X44" s="1">
        <v>89580.5</v>
      </c>
      <c r="Y44" s="1">
        <v>74292</v>
      </c>
      <c r="Z44" s="1">
        <v>65015</v>
      </c>
      <c r="AA44" s="26">
        <v>58089</v>
      </c>
      <c r="AB44" s="26">
        <v>46167</v>
      </c>
      <c r="AC44" s="26">
        <v>43630.5</v>
      </c>
      <c r="AD44" s="26">
        <v>48521.5</v>
      </c>
    </row>
    <row r="45" spans="1:30" x14ac:dyDescent="0.2">
      <c r="A45" t="s">
        <v>96</v>
      </c>
      <c r="B45" s="1">
        <v>236274</v>
      </c>
      <c r="C45" s="1">
        <v>232932.5</v>
      </c>
      <c r="D45" s="1">
        <v>232335</v>
      </c>
      <c r="E45" s="1">
        <v>220069</v>
      </c>
      <c r="F45" s="1">
        <v>218637</v>
      </c>
      <c r="G45" s="1">
        <v>258296</v>
      </c>
      <c r="H45" s="1">
        <v>255167.5</v>
      </c>
      <c r="I45" s="1">
        <v>221237.5</v>
      </c>
      <c r="J45" s="1">
        <v>209902</v>
      </c>
      <c r="K45" s="1">
        <v>211070</v>
      </c>
      <c r="L45" s="1">
        <v>222165.5</v>
      </c>
      <c r="M45" s="1">
        <v>231754</v>
      </c>
      <c r="N45" s="1">
        <v>237053.5</v>
      </c>
      <c r="O45" s="1">
        <v>265472.5</v>
      </c>
      <c r="P45" s="1">
        <v>273167.5</v>
      </c>
      <c r="Q45" s="1">
        <v>264416</v>
      </c>
      <c r="R45" s="1">
        <v>282765.5</v>
      </c>
      <c r="S45" s="1">
        <v>310389</v>
      </c>
      <c r="T45" s="1">
        <v>326286.5</v>
      </c>
      <c r="U45" s="1">
        <v>337348</v>
      </c>
      <c r="V45" s="1">
        <v>329089.5</v>
      </c>
      <c r="W45" s="1">
        <v>297658.5</v>
      </c>
      <c r="X45" s="1">
        <v>280835</v>
      </c>
      <c r="Y45" s="1">
        <v>289390.5</v>
      </c>
      <c r="Z45" s="1">
        <v>282427.5</v>
      </c>
      <c r="AA45" s="26">
        <v>254669.5</v>
      </c>
      <c r="AB45" s="26">
        <v>251055</v>
      </c>
      <c r="AC45" s="26">
        <v>220149</v>
      </c>
      <c r="AD45" s="26">
        <v>221837</v>
      </c>
    </row>
    <row r="46" spans="1:30" x14ac:dyDescent="0.2">
      <c r="A46" t="s">
        <v>97</v>
      </c>
      <c r="B46" s="1">
        <v>13285.5</v>
      </c>
      <c r="C46" s="1">
        <v>14135</v>
      </c>
      <c r="D46" s="1">
        <v>12538.5</v>
      </c>
      <c r="E46" s="1">
        <v>6793.5</v>
      </c>
      <c r="F46" s="1">
        <v>5799</v>
      </c>
      <c r="G46" s="1">
        <v>8291.5</v>
      </c>
      <c r="H46" s="1">
        <v>10514</v>
      </c>
      <c r="I46" s="1">
        <v>7363.5</v>
      </c>
      <c r="J46" s="1">
        <v>7047.5</v>
      </c>
      <c r="K46" s="1">
        <v>11106</v>
      </c>
      <c r="L46" s="1">
        <v>12731</v>
      </c>
      <c r="M46" s="1">
        <v>12135.5</v>
      </c>
      <c r="N46" s="1">
        <v>11270</v>
      </c>
      <c r="O46" s="1">
        <v>10784.5</v>
      </c>
      <c r="P46" s="1">
        <v>13484.5</v>
      </c>
      <c r="Q46" s="1">
        <v>15208.5</v>
      </c>
      <c r="R46" s="1">
        <v>12972</v>
      </c>
      <c r="S46" s="1">
        <v>14918</v>
      </c>
      <c r="T46" s="1">
        <v>17034.5</v>
      </c>
      <c r="U46" s="1">
        <v>17303</v>
      </c>
      <c r="V46" s="1">
        <v>19527</v>
      </c>
      <c r="W46" s="1">
        <v>19974.5</v>
      </c>
      <c r="X46" s="1">
        <v>17772.5</v>
      </c>
      <c r="Y46" s="1">
        <v>14751</v>
      </c>
      <c r="Z46" s="1">
        <v>15521.5</v>
      </c>
      <c r="AA46" s="26">
        <v>18278.5</v>
      </c>
      <c r="AB46" s="26">
        <v>14999</v>
      </c>
      <c r="AC46" s="26">
        <v>11437</v>
      </c>
      <c r="AD46" s="26">
        <v>17012</v>
      </c>
    </row>
    <row r="47" spans="1:30" x14ac:dyDescent="0.2">
      <c r="A47" t="s">
        <v>98</v>
      </c>
      <c r="B47" s="1">
        <v>2741.5</v>
      </c>
      <c r="C47" s="1">
        <v>1067.5</v>
      </c>
      <c r="D47" s="1">
        <v>1173.5</v>
      </c>
      <c r="E47" s="1">
        <v>2415</v>
      </c>
      <c r="F47" s="1">
        <v>3233</v>
      </c>
      <c r="G47" s="1">
        <v>2776.5</v>
      </c>
      <c r="H47" s="1">
        <v>3404</v>
      </c>
      <c r="I47" s="1">
        <v>3968</v>
      </c>
      <c r="J47" s="1">
        <v>3399.5</v>
      </c>
      <c r="K47" s="1">
        <v>3175.5</v>
      </c>
      <c r="L47" s="1">
        <v>2997.5</v>
      </c>
      <c r="M47" s="1">
        <v>3112.5</v>
      </c>
      <c r="N47" s="1">
        <v>3329</v>
      </c>
      <c r="O47" s="1">
        <v>2440.5</v>
      </c>
      <c r="P47" s="1">
        <v>2582.5</v>
      </c>
      <c r="Q47" s="1">
        <v>2909.5</v>
      </c>
      <c r="R47" s="1">
        <v>2503</v>
      </c>
      <c r="S47" s="1">
        <v>2764.5</v>
      </c>
      <c r="T47" s="1">
        <v>3216</v>
      </c>
      <c r="U47" s="1">
        <v>5407</v>
      </c>
      <c r="V47" s="1">
        <v>6206</v>
      </c>
      <c r="W47" s="1">
        <v>3819</v>
      </c>
      <c r="X47" s="1">
        <v>3257</v>
      </c>
      <c r="Y47" s="1">
        <v>4082.5</v>
      </c>
      <c r="Z47" s="1">
        <v>4233.5</v>
      </c>
      <c r="AA47" s="26">
        <v>3925.5</v>
      </c>
      <c r="AB47" s="26">
        <v>3429.5</v>
      </c>
      <c r="AC47" s="26">
        <v>3687.5</v>
      </c>
      <c r="AD47" s="26">
        <v>2335</v>
      </c>
    </row>
    <row r="48" spans="1:30" x14ac:dyDescent="0.2">
      <c r="A48" t="s">
        <v>99</v>
      </c>
      <c r="B48" s="1">
        <v>32340</v>
      </c>
      <c r="C48" s="1">
        <v>38159.5</v>
      </c>
      <c r="D48" s="1">
        <v>44184</v>
      </c>
      <c r="E48" s="1">
        <v>56547</v>
      </c>
      <c r="F48" s="1">
        <v>54877.5</v>
      </c>
      <c r="G48" s="1">
        <v>53856</v>
      </c>
      <c r="H48" s="1">
        <v>44664</v>
      </c>
      <c r="I48" s="1">
        <v>30917.5</v>
      </c>
      <c r="J48" s="1">
        <v>25144.5</v>
      </c>
      <c r="K48" s="1">
        <v>33173</v>
      </c>
      <c r="L48" s="1">
        <v>51277.5</v>
      </c>
      <c r="M48" s="1">
        <v>60908.5</v>
      </c>
      <c r="N48" s="1">
        <v>46578</v>
      </c>
      <c r="O48" s="1">
        <v>43119.5</v>
      </c>
      <c r="P48" s="1">
        <v>53509.5</v>
      </c>
      <c r="Q48" s="1">
        <v>47147.5</v>
      </c>
      <c r="R48" s="1">
        <v>45209</v>
      </c>
      <c r="S48" s="1">
        <v>50585.5</v>
      </c>
      <c r="T48" s="1">
        <v>56145.5</v>
      </c>
      <c r="U48" s="1">
        <v>61516.5</v>
      </c>
      <c r="V48" s="1">
        <v>59636</v>
      </c>
      <c r="W48" s="1">
        <v>54847.5</v>
      </c>
      <c r="X48" s="1">
        <v>53338</v>
      </c>
      <c r="Y48" s="1">
        <v>57212</v>
      </c>
      <c r="Z48" s="1">
        <v>68046.5</v>
      </c>
      <c r="AA48" s="26">
        <v>64681.5</v>
      </c>
      <c r="AB48" s="26">
        <v>53699.5</v>
      </c>
      <c r="AC48" s="26">
        <v>35397</v>
      </c>
      <c r="AD48" s="26">
        <v>33178.5</v>
      </c>
    </row>
    <row r="49" spans="1:30" x14ac:dyDescent="0.2">
      <c r="A49" t="s">
        <v>100</v>
      </c>
      <c r="B49" s="1">
        <v>31009.5</v>
      </c>
      <c r="C49" s="1">
        <v>34899.5</v>
      </c>
      <c r="D49" s="1">
        <v>29349.5</v>
      </c>
      <c r="E49" s="1">
        <v>25412.5</v>
      </c>
      <c r="F49" s="1">
        <v>33495</v>
      </c>
      <c r="G49" s="1">
        <v>44693</v>
      </c>
      <c r="H49" s="1">
        <v>48257.5</v>
      </c>
      <c r="I49" s="1">
        <v>36215</v>
      </c>
      <c r="J49" s="1">
        <v>34019</v>
      </c>
      <c r="K49" s="1">
        <v>47334.5</v>
      </c>
      <c r="L49" s="1">
        <v>40329.5</v>
      </c>
      <c r="M49" s="1">
        <v>47849</v>
      </c>
      <c r="N49" s="1">
        <v>59742</v>
      </c>
      <c r="O49" s="1">
        <v>52693</v>
      </c>
      <c r="P49" s="1">
        <v>44382.5</v>
      </c>
      <c r="Q49" s="1">
        <v>45003.5</v>
      </c>
      <c r="R49" s="1">
        <v>43941.5</v>
      </c>
      <c r="S49" s="1">
        <v>49955</v>
      </c>
      <c r="T49" s="1">
        <v>58436.5</v>
      </c>
      <c r="U49" s="1">
        <v>59146</v>
      </c>
      <c r="V49" s="1">
        <v>56739</v>
      </c>
      <c r="W49" s="1">
        <v>46579.5</v>
      </c>
      <c r="X49" s="1">
        <v>51698.5</v>
      </c>
      <c r="Y49" s="1">
        <v>60313.5</v>
      </c>
      <c r="Z49" s="1">
        <v>57069.5</v>
      </c>
      <c r="AA49" s="26">
        <v>50160</v>
      </c>
      <c r="AB49" s="26">
        <v>44110</v>
      </c>
      <c r="AC49" s="26">
        <v>38518</v>
      </c>
      <c r="AD49" s="26">
        <v>34281</v>
      </c>
    </row>
    <row r="50" spans="1:30" x14ac:dyDescent="0.2">
      <c r="A50" t="s">
        <v>101</v>
      </c>
      <c r="B50" s="1">
        <v>34572.5</v>
      </c>
      <c r="C50" s="1">
        <v>39612.5</v>
      </c>
      <c r="D50" s="1">
        <v>35065</v>
      </c>
      <c r="E50" s="1">
        <v>26275.5</v>
      </c>
      <c r="F50" s="1">
        <v>26686</v>
      </c>
      <c r="G50" s="1">
        <v>23298.5</v>
      </c>
      <c r="H50" s="1">
        <v>21377.5</v>
      </c>
      <c r="I50" s="1">
        <v>26361.5</v>
      </c>
      <c r="J50" s="1">
        <v>22914</v>
      </c>
      <c r="K50" s="1">
        <v>19809.5</v>
      </c>
      <c r="L50" s="1">
        <v>21919</v>
      </c>
      <c r="M50" s="1">
        <v>23176.5</v>
      </c>
      <c r="N50" s="1">
        <v>19544.5</v>
      </c>
      <c r="O50" s="1">
        <v>15770.5</v>
      </c>
      <c r="P50" s="1">
        <v>19276.5</v>
      </c>
      <c r="Q50" s="1">
        <v>23353</v>
      </c>
      <c r="R50" s="1">
        <v>20855</v>
      </c>
      <c r="S50" s="1">
        <v>21250</v>
      </c>
      <c r="T50" s="1">
        <v>23476</v>
      </c>
      <c r="U50" s="1">
        <v>22267.5</v>
      </c>
      <c r="V50" s="1">
        <v>20481</v>
      </c>
      <c r="W50" s="1">
        <v>24778</v>
      </c>
      <c r="X50" s="1">
        <v>29867.5</v>
      </c>
      <c r="Y50" s="1">
        <v>24523.5</v>
      </c>
      <c r="Z50" s="1">
        <v>23305</v>
      </c>
      <c r="AA50" s="26">
        <v>24416</v>
      </c>
      <c r="AB50" s="26">
        <v>22347.5</v>
      </c>
      <c r="AC50" s="26">
        <v>15770.5</v>
      </c>
      <c r="AD50" s="26">
        <v>11953.5</v>
      </c>
    </row>
    <row r="51" spans="1:30" x14ac:dyDescent="0.2">
      <c r="A51" t="s">
        <v>102</v>
      </c>
      <c r="B51" s="1">
        <v>38721.5</v>
      </c>
      <c r="C51" s="1">
        <v>36256.5</v>
      </c>
      <c r="D51" s="1">
        <v>27731</v>
      </c>
      <c r="E51" s="1">
        <v>21729.5</v>
      </c>
      <c r="F51" s="1">
        <v>22032</v>
      </c>
      <c r="G51" s="1">
        <v>21043.5</v>
      </c>
      <c r="H51" s="1">
        <v>21724</v>
      </c>
      <c r="I51" s="1">
        <v>29176.5</v>
      </c>
      <c r="J51" s="1">
        <v>30763.5</v>
      </c>
      <c r="K51" s="1">
        <v>27873.5</v>
      </c>
      <c r="L51" s="1">
        <v>31040</v>
      </c>
      <c r="M51" s="1">
        <v>32578.5</v>
      </c>
      <c r="N51" s="1">
        <v>33859</v>
      </c>
      <c r="O51" s="1">
        <v>33072.5</v>
      </c>
      <c r="P51" s="1">
        <v>28959</v>
      </c>
      <c r="Q51" s="1">
        <v>26496.5</v>
      </c>
      <c r="R51" s="1">
        <v>29270.5</v>
      </c>
      <c r="S51" s="1">
        <v>38740.5</v>
      </c>
      <c r="T51" s="1">
        <v>37816</v>
      </c>
      <c r="U51" s="1">
        <v>41155</v>
      </c>
      <c r="V51" s="1">
        <v>48242</v>
      </c>
      <c r="W51" s="1">
        <v>44466.5</v>
      </c>
      <c r="X51" s="1">
        <v>44872.5</v>
      </c>
      <c r="Y51" s="1">
        <v>44583</v>
      </c>
      <c r="Z51" s="1">
        <v>39615.5</v>
      </c>
      <c r="AA51" s="26">
        <v>25772.5</v>
      </c>
      <c r="AB51" s="26">
        <v>19272</v>
      </c>
      <c r="AC51" s="26">
        <v>27058</v>
      </c>
      <c r="AD51" s="26">
        <v>34827</v>
      </c>
    </row>
    <row r="52" spans="1:30" x14ac:dyDescent="0.2">
      <c r="A52" t="s">
        <v>103</v>
      </c>
      <c r="B52" s="1">
        <v>3538.5</v>
      </c>
      <c r="C52" s="1">
        <v>3651.5</v>
      </c>
      <c r="D52" s="1">
        <v>4087</v>
      </c>
      <c r="E52" s="1">
        <v>3941</v>
      </c>
      <c r="F52" s="1">
        <v>3631.5</v>
      </c>
      <c r="G52" s="1">
        <v>3404.5</v>
      </c>
      <c r="H52" s="1">
        <v>3875.5</v>
      </c>
      <c r="I52" s="1">
        <v>3655</v>
      </c>
      <c r="J52" s="1">
        <v>2653</v>
      </c>
      <c r="K52" s="1">
        <v>2866</v>
      </c>
      <c r="L52" s="1">
        <v>2886</v>
      </c>
      <c r="M52" s="1">
        <v>2761</v>
      </c>
      <c r="N52" s="1">
        <v>2691.5</v>
      </c>
      <c r="O52" s="1">
        <v>3616</v>
      </c>
      <c r="P52" s="1">
        <v>4543.5</v>
      </c>
      <c r="Q52" s="1">
        <v>4058.5</v>
      </c>
      <c r="R52" s="1">
        <v>3561</v>
      </c>
      <c r="S52" s="1">
        <v>2642.5</v>
      </c>
      <c r="T52" s="1">
        <v>3077</v>
      </c>
      <c r="U52" s="1">
        <v>4150.5</v>
      </c>
      <c r="V52" s="1">
        <v>4055.5</v>
      </c>
      <c r="W52" s="1">
        <v>3670</v>
      </c>
      <c r="X52" s="1">
        <v>3316.5</v>
      </c>
      <c r="Y52" s="1">
        <v>3585.5</v>
      </c>
      <c r="Z52" s="1">
        <v>4529.5</v>
      </c>
      <c r="AA52" s="26">
        <v>4099</v>
      </c>
      <c r="AB52" s="26">
        <v>3652.5</v>
      </c>
      <c r="AC52" s="26">
        <v>3108</v>
      </c>
      <c r="AD52" s="26">
        <v>2836.5</v>
      </c>
    </row>
    <row r="53" spans="1:30" x14ac:dyDescent="0.2">
      <c r="B53" s="1"/>
      <c r="C53" s="1"/>
      <c r="D53" s="1"/>
      <c r="E53" s="1"/>
      <c r="F53" s="1"/>
      <c r="G53" s="1"/>
      <c r="H53" s="1"/>
      <c r="I53" s="1"/>
      <c r="J53" s="1"/>
      <c r="K53" s="1"/>
      <c r="L53" s="1"/>
      <c r="M53" s="1"/>
      <c r="N53" s="1"/>
      <c r="O53" s="1"/>
      <c r="P53" s="1"/>
      <c r="Q53" s="1"/>
      <c r="R53" s="1"/>
      <c r="S53" s="1"/>
      <c r="T53" s="1"/>
      <c r="U53" s="1"/>
      <c r="V53" s="1"/>
      <c r="W53" s="1"/>
      <c r="X53" s="1"/>
      <c r="Y53" s="1"/>
      <c r="Z53" s="1"/>
      <c r="AA53" s="26"/>
    </row>
    <row r="54" spans="1:30" x14ac:dyDescent="0.2">
      <c r="A54" t="s">
        <v>109</v>
      </c>
      <c r="B54" s="1">
        <v>2926942</v>
      </c>
      <c r="C54" s="1">
        <v>3077537</v>
      </c>
      <c r="D54" s="1">
        <v>2958793.5</v>
      </c>
      <c r="E54" s="1">
        <v>2631615</v>
      </c>
      <c r="F54" s="1">
        <v>2556468.5</v>
      </c>
      <c r="G54" s="1">
        <v>2640693.5</v>
      </c>
      <c r="H54" s="1">
        <v>2519905.5</v>
      </c>
      <c r="I54" s="1">
        <v>2283491.5</v>
      </c>
      <c r="J54" s="1">
        <v>2033739</v>
      </c>
      <c r="K54" s="1">
        <v>2077898</v>
      </c>
      <c r="L54" s="1">
        <v>2266480</v>
      </c>
      <c r="M54" s="1">
        <v>2441226.5</v>
      </c>
      <c r="N54" s="1">
        <v>2579276</v>
      </c>
      <c r="O54" s="1">
        <v>2568049.5</v>
      </c>
      <c r="P54" s="1">
        <v>2554450</v>
      </c>
      <c r="Q54" s="1">
        <v>2577613.5</v>
      </c>
      <c r="R54" s="1">
        <v>2663741</v>
      </c>
      <c r="S54" s="1">
        <v>2877916</v>
      </c>
      <c r="T54" s="1">
        <v>3134580.5</v>
      </c>
      <c r="U54" s="1">
        <v>3266218</v>
      </c>
      <c r="V54" s="1">
        <v>3242299.5</v>
      </c>
      <c r="W54" s="1">
        <v>3160983.5</v>
      </c>
      <c r="X54" s="1">
        <v>3093850.5</v>
      </c>
      <c r="Y54" s="1">
        <v>2972061</v>
      </c>
      <c r="Z54" s="1">
        <v>2776123.5</v>
      </c>
      <c r="AA54" s="26">
        <v>2611447.5</v>
      </c>
      <c r="AB54" s="26">
        <v>2397836.5</v>
      </c>
      <c r="AC54" s="26">
        <v>2117889.5</v>
      </c>
      <c r="AD54" s="26">
        <v>2188419.5</v>
      </c>
    </row>
    <row r="55" spans="1:30" x14ac:dyDescent="0.2">
      <c r="T55" s="3"/>
      <c r="U55" s="3"/>
      <c r="V55" s="3"/>
      <c r="W55" s="3"/>
      <c r="X55" s="3"/>
    </row>
    <row r="56" spans="1:30" x14ac:dyDescent="0.2">
      <c r="B56" s="3"/>
      <c r="C56" s="3"/>
      <c r="D56" s="3"/>
      <c r="E56" s="3"/>
      <c r="F56" s="3"/>
      <c r="G56" s="3"/>
      <c r="H56" s="3"/>
      <c r="I56" s="3"/>
      <c r="J56" s="3"/>
      <c r="K56" s="3"/>
      <c r="L56" s="3"/>
      <c r="M56" s="3"/>
      <c r="N56" s="3"/>
      <c r="O56" s="3"/>
      <c r="P56" s="3"/>
      <c r="Q56" s="3"/>
      <c r="R56" s="3"/>
      <c r="S56" s="3"/>
      <c r="T56" s="3"/>
      <c r="U56" s="3"/>
      <c r="V56" s="3"/>
      <c r="W56" s="3"/>
      <c r="X56" s="3"/>
    </row>
  </sheetData>
  <autoFilter ref="A2:AC2" xr:uid="{7A61B83B-C7DF-4EA1-A5CB-B69A332D93B9}"/>
  <mergeCells count="1">
    <mergeCell ref="A1:X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AQ55"/>
  <sheetViews>
    <sheetView tabSelected="1" zoomScale="90" zoomScaleNormal="90" workbookViewId="0">
      <pane xSplit="1" ySplit="2" topLeftCell="AQ36" activePane="bottomRight" state="frozen"/>
      <selection pane="topRight" activeCell="B1" sqref="B1"/>
      <selection pane="bottomLeft" activeCell="A3" sqref="A3"/>
      <selection pane="bottomRight" activeCell="AQ36" sqref="AQ36"/>
    </sheetView>
  </sheetViews>
  <sheetFormatPr baseColWidth="10" defaultColWidth="8.6640625" defaultRowHeight="15" x14ac:dyDescent="0.2"/>
  <cols>
    <col min="1" max="1" width="18.6640625" bestFit="1" customWidth="1"/>
    <col min="2" max="28" width="12" customWidth="1"/>
    <col min="29" max="38" width="12.33203125" customWidth="1"/>
    <col min="39" max="40" width="11.33203125" customWidth="1"/>
    <col min="41" max="41" width="11.6640625" customWidth="1"/>
    <col min="42" max="42" width="11.83203125" customWidth="1"/>
    <col min="43" max="43" width="10.6640625" bestFit="1" customWidth="1"/>
  </cols>
  <sheetData>
    <row r="1" spans="1:43" ht="19" x14ac:dyDescent="0.25">
      <c r="A1" s="37" t="s">
        <v>112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row>
    <row r="2" spans="1:43" s="2" customFormat="1" x14ac:dyDescent="0.2">
      <c r="B2" s="2" t="s">
        <v>11</v>
      </c>
      <c r="C2" s="2" t="s">
        <v>13</v>
      </c>
      <c r="D2" s="2" t="s">
        <v>15</v>
      </c>
      <c r="E2" s="2" t="s">
        <v>17</v>
      </c>
      <c r="F2" s="2" t="s">
        <v>19</v>
      </c>
      <c r="G2" s="2" t="s">
        <v>21</v>
      </c>
      <c r="H2" s="2" t="s">
        <v>23</v>
      </c>
      <c r="I2" s="2" t="s">
        <v>25</v>
      </c>
      <c r="J2" s="2" t="s">
        <v>27</v>
      </c>
      <c r="K2" s="2" t="s">
        <v>29</v>
      </c>
      <c r="L2" s="2" t="s">
        <v>31</v>
      </c>
      <c r="M2" s="2" t="s">
        <v>33</v>
      </c>
      <c r="N2" s="2" t="s">
        <v>35</v>
      </c>
      <c r="O2" s="2" t="s">
        <v>37</v>
      </c>
      <c r="P2" s="2" t="s">
        <v>39</v>
      </c>
      <c r="Q2" s="2" t="s">
        <v>41</v>
      </c>
      <c r="R2" s="2" t="s">
        <v>43</v>
      </c>
      <c r="S2" s="2" t="s">
        <v>45</v>
      </c>
      <c r="T2" s="2" t="s">
        <v>47</v>
      </c>
      <c r="U2" s="2" t="s">
        <v>49</v>
      </c>
      <c r="V2" s="2" t="s">
        <v>51</v>
      </c>
      <c r="W2" s="2" t="s">
        <v>53</v>
      </c>
      <c r="X2" s="2" t="s">
        <v>55</v>
      </c>
      <c r="Y2" s="2" t="s">
        <v>57</v>
      </c>
      <c r="Z2" s="2" t="s">
        <v>60</v>
      </c>
      <c r="AA2" s="2" t="s">
        <v>62</v>
      </c>
      <c r="AB2" s="2" t="s">
        <v>64</v>
      </c>
      <c r="AC2" s="2" t="s">
        <v>66</v>
      </c>
      <c r="AD2" s="2" t="s">
        <v>68</v>
      </c>
      <c r="AE2" s="2" t="s">
        <v>70</v>
      </c>
      <c r="AF2" s="2" t="s">
        <v>72</v>
      </c>
      <c r="AG2" s="2" t="s">
        <v>74</v>
      </c>
      <c r="AH2" s="2" t="s">
        <v>75</v>
      </c>
      <c r="AI2" s="2" t="s">
        <v>77</v>
      </c>
      <c r="AJ2" s="2" t="s">
        <v>79</v>
      </c>
      <c r="AK2" s="2" t="s">
        <v>81</v>
      </c>
      <c r="AL2" s="2" t="s">
        <v>83</v>
      </c>
      <c r="AM2" s="2" t="s">
        <v>85</v>
      </c>
      <c r="AN2" s="2" t="s">
        <v>87</v>
      </c>
      <c r="AO2" s="2" t="s">
        <v>88</v>
      </c>
      <c r="AP2" s="2" t="s">
        <v>89</v>
      </c>
      <c r="AQ2" s="2" t="s">
        <v>90</v>
      </c>
    </row>
    <row r="3" spans="1:43" x14ac:dyDescent="0.2">
      <c r="A3" t="s">
        <v>12</v>
      </c>
      <c r="B3" s="1">
        <v>59649.25</v>
      </c>
      <c r="C3" s="1">
        <v>62005.458333333336</v>
      </c>
      <c r="D3" s="1">
        <v>61477.791666666672</v>
      </c>
      <c r="E3" s="1">
        <v>57298.041666666672</v>
      </c>
      <c r="F3" s="1">
        <v>54888.458333333336</v>
      </c>
      <c r="G3" s="1">
        <v>54783.375</v>
      </c>
      <c r="H3" s="1">
        <v>53128.416666666664</v>
      </c>
      <c r="I3" s="1">
        <v>50513.916666666664</v>
      </c>
      <c r="J3" s="1">
        <v>48023.208333333328</v>
      </c>
      <c r="K3" s="1">
        <v>45948.541666666672</v>
      </c>
      <c r="L3" s="1">
        <v>45043.5</v>
      </c>
      <c r="M3" s="1">
        <v>45228.25</v>
      </c>
      <c r="N3" s="1">
        <v>46991.416666666672</v>
      </c>
      <c r="O3" s="1">
        <v>49722.291666666672</v>
      </c>
      <c r="P3" s="1">
        <v>51276.541666666672</v>
      </c>
      <c r="Q3" s="1">
        <v>50549</v>
      </c>
      <c r="R3" s="1">
        <v>47236.375</v>
      </c>
      <c r="S3" s="1">
        <v>43098.791666666672</v>
      </c>
      <c r="T3" s="1">
        <v>36124.75</v>
      </c>
      <c r="U3" s="1">
        <v>26676.75</v>
      </c>
      <c r="V3" s="1">
        <v>21134</v>
      </c>
      <c r="W3" s="1">
        <v>19452.375</v>
      </c>
      <c r="X3" s="1">
        <v>18774.625</v>
      </c>
      <c r="Y3" s="1">
        <v>18337.458333333336</v>
      </c>
      <c r="Z3" s="1">
        <v>18788.416666666664</v>
      </c>
      <c r="AA3" s="1">
        <v>19511.041666666664</v>
      </c>
      <c r="AB3" s="1">
        <v>19928.875</v>
      </c>
      <c r="AC3" s="1">
        <v>19800.541666666664</v>
      </c>
      <c r="AD3" s="1">
        <v>18898</v>
      </c>
      <c r="AE3" s="1">
        <v>18162.125</v>
      </c>
      <c r="AF3" s="1">
        <v>18625.958333333332</v>
      </c>
      <c r="AG3" s="1">
        <v>20864.75</v>
      </c>
      <c r="AH3" s="1">
        <v>22861.083333333336</v>
      </c>
      <c r="AI3" s="1">
        <v>22321.708333333336</v>
      </c>
      <c r="AJ3" s="1">
        <v>20324.583333333336</v>
      </c>
      <c r="AK3" s="1">
        <v>17876.25</v>
      </c>
      <c r="AL3" s="1">
        <v>14735.708333333332</v>
      </c>
      <c r="AM3" s="1">
        <v>11966.083333333332</v>
      </c>
      <c r="AN3" s="26">
        <v>10167.75</v>
      </c>
      <c r="AO3" s="26">
        <v>8891.5833333333321</v>
      </c>
      <c r="AP3" s="26">
        <v>7881.7916666666661</v>
      </c>
      <c r="AQ3" s="26">
        <v>7299.0833333333303</v>
      </c>
    </row>
    <row r="4" spans="1:43" x14ac:dyDescent="0.2">
      <c r="A4" t="s">
        <v>14</v>
      </c>
      <c r="B4" s="1">
        <v>5297.5</v>
      </c>
      <c r="C4" s="1">
        <v>6050.8333333333339</v>
      </c>
      <c r="D4" s="1">
        <v>6463.291666666667</v>
      </c>
      <c r="E4" s="1">
        <v>5845.166666666667</v>
      </c>
      <c r="F4" s="1">
        <v>4926.375</v>
      </c>
      <c r="G4" s="1">
        <v>5392.875</v>
      </c>
      <c r="H4" s="1">
        <v>6203.0833333333339</v>
      </c>
      <c r="I4" s="1">
        <v>6719.375</v>
      </c>
      <c r="J4" s="1">
        <v>7258.1666666666661</v>
      </c>
      <c r="K4" s="1">
        <v>7510.083333333333</v>
      </c>
      <c r="L4" s="1">
        <v>7450.5416666666661</v>
      </c>
      <c r="M4" s="1">
        <v>7691.4583333333339</v>
      </c>
      <c r="N4" s="1">
        <v>8902.875</v>
      </c>
      <c r="O4" s="1">
        <v>10488.958333333334</v>
      </c>
      <c r="P4" s="1">
        <v>11761.958333333334</v>
      </c>
      <c r="Q4" s="1">
        <v>12542.125</v>
      </c>
      <c r="R4" s="1">
        <v>12475.75</v>
      </c>
      <c r="S4" s="1">
        <v>12297.791666666668</v>
      </c>
      <c r="T4" s="1">
        <v>11981</v>
      </c>
      <c r="U4" s="1">
        <v>10663.875</v>
      </c>
      <c r="V4" s="1">
        <v>8930</v>
      </c>
      <c r="W4" s="1">
        <v>7531.75</v>
      </c>
      <c r="X4" s="1">
        <v>6413.9583333333339</v>
      </c>
      <c r="Y4" s="1">
        <v>5909.2083333333339</v>
      </c>
      <c r="Z4" s="1">
        <v>5568.25</v>
      </c>
      <c r="AA4" s="1">
        <v>5031.9166666666661</v>
      </c>
      <c r="AB4" s="1">
        <v>4493.25</v>
      </c>
      <c r="AC4" s="1">
        <v>3835.625</v>
      </c>
      <c r="AD4" s="1">
        <v>3367.416666666667</v>
      </c>
      <c r="AE4" s="1">
        <v>3108.916666666667</v>
      </c>
      <c r="AF4" s="1">
        <v>3074.3333333333335</v>
      </c>
      <c r="AG4" s="1">
        <v>3302.916666666667</v>
      </c>
      <c r="AH4" s="1">
        <v>3645.291666666667</v>
      </c>
      <c r="AI4" s="1">
        <v>3811.291666666667</v>
      </c>
      <c r="AJ4" s="1">
        <v>3697.833333333333</v>
      </c>
      <c r="AK4" s="1">
        <v>3540.5416666666665</v>
      </c>
      <c r="AL4" s="1">
        <v>3318.083333333333</v>
      </c>
      <c r="AM4" s="1">
        <v>3117.166666666667</v>
      </c>
      <c r="AN4" s="26">
        <v>3128.0833333333335</v>
      </c>
      <c r="AO4" s="26">
        <v>3020</v>
      </c>
      <c r="AP4" s="26">
        <v>2639.208333333333</v>
      </c>
      <c r="AQ4" s="26">
        <v>2330.25</v>
      </c>
    </row>
    <row r="5" spans="1:43" x14ac:dyDescent="0.2">
      <c r="A5" t="s">
        <v>16</v>
      </c>
      <c r="B5" s="1">
        <v>17289.458333333336</v>
      </c>
      <c r="C5" s="1">
        <v>18230.791666666664</v>
      </c>
      <c r="D5" s="1">
        <v>21011.333333333332</v>
      </c>
      <c r="E5" s="1">
        <v>22489.083333333332</v>
      </c>
      <c r="F5" s="1">
        <v>23495.916666666664</v>
      </c>
      <c r="G5" s="1">
        <v>25447.208333333336</v>
      </c>
      <c r="H5" s="1">
        <v>25727.708333333336</v>
      </c>
      <c r="I5" s="1">
        <v>26146.916666666664</v>
      </c>
      <c r="J5" s="1">
        <v>28341.958333333332</v>
      </c>
      <c r="K5" s="1">
        <v>31444.958333333336</v>
      </c>
      <c r="L5" s="1">
        <v>35226.666666666672</v>
      </c>
      <c r="M5" s="1">
        <v>41440.875</v>
      </c>
      <c r="N5" s="1">
        <v>50550.083333333328</v>
      </c>
      <c r="O5" s="1">
        <v>60506.166666666664</v>
      </c>
      <c r="P5" s="1">
        <v>68239.5</v>
      </c>
      <c r="Q5" s="1">
        <v>71458.875</v>
      </c>
      <c r="R5" s="1">
        <v>69930.708333333343</v>
      </c>
      <c r="S5" s="1">
        <v>64904.833333333328</v>
      </c>
      <c r="T5" s="1">
        <v>56564.083333333328</v>
      </c>
      <c r="U5" s="1">
        <v>44160.041666666672</v>
      </c>
      <c r="V5" s="1">
        <v>35465.458333333336</v>
      </c>
      <c r="W5" s="1">
        <v>33464.625</v>
      </c>
      <c r="X5" s="1">
        <v>33897</v>
      </c>
      <c r="Y5" s="1">
        <v>38361.25</v>
      </c>
      <c r="Z5" s="1">
        <v>45698.208333333328</v>
      </c>
      <c r="AA5" s="1">
        <v>48725.166666666672</v>
      </c>
      <c r="AB5" s="1">
        <v>45155.791666666672</v>
      </c>
      <c r="AC5" s="1">
        <v>40464.541666666672</v>
      </c>
      <c r="AD5" s="1">
        <v>37805.541666666672</v>
      </c>
      <c r="AE5" s="1">
        <v>37110.416666666672</v>
      </c>
      <c r="AF5" s="1">
        <v>38289.375</v>
      </c>
      <c r="AG5" s="1">
        <v>33913.75</v>
      </c>
      <c r="AH5" s="1">
        <v>23189.25</v>
      </c>
      <c r="AI5" s="1">
        <v>17807.375</v>
      </c>
      <c r="AJ5" s="1">
        <v>16952.833333333332</v>
      </c>
      <c r="AK5" s="1">
        <v>14749.666666666668</v>
      </c>
      <c r="AL5" s="1">
        <v>12204.625</v>
      </c>
      <c r="AM5" s="1">
        <v>10123.416666666668</v>
      </c>
      <c r="AN5" s="26">
        <v>8624.125</v>
      </c>
      <c r="AO5" s="26">
        <v>7534.166666666667</v>
      </c>
      <c r="AP5" s="26">
        <v>6723.25</v>
      </c>
      <c r="AQ5" s="26">
        <v>6949.125</v>
      </c>
    </row>
    <row r="6" spans="1:43" x14ac:dyDescent="0.2">
      <c r="A6" t="s">
        <v>18</v>
      </c>
      <c r="B6" s="1">
        <v>29594.833333333336</v>
      </c>
      <c r="C6" s="1">
        <v>29522.75</v>
      </c>
      <c r="D6" s="1">
        <v>29218.708333333332</v>
      </c>
      <c r="E6" s="1">
        <v>25716.666666666664</v>
      </c>
      <c r="F6" s="1">
        <v>22528.166666666664</v>
      </c>
      <c r="G6" s="1">
        <v>22428.5</v>
      </c>
      <c r="H6" s="1">
        <v>22124.041666666668</v>
      </c>
      <c r="I6" s="1">
        <v>22331.166666666668</v>
      </c>
      <c r="J6" s="1">
        <v>22793.166666666668</v>
      </c>
      <c r="K6" s="1">
        <v>23253.083333333336</v>
      </c>
      <c r="L6" s="1">
        <v>23835.625</v>
      </c>
      <c r="M6" s="1">
        <v>24510.375</v>
      </c>
      <c r="N6" s="1">
        <v>25676.375</v>
      </c>
      <c r="O6" s="1">
        <v>26540.916666666664</v>
      </c>
      <c r="P6" s="1">
        <v>26621.25</v>
      </c>
      <c r="Q6" s="1">
        <v>26107.833333333336</v>
      </c>
      <c r="R6" s="1">
        <v>24764.583333333336</v>
      </c>
      <c r="S6" s="1">
        <v>23105.291666666668</v>
      </c>
      <c r="T6" s="1">
        <v>20865.125</v>
      </c>
      <c r="U6" s="1">
        <v>16202.916666666666</v>
      </c>
      <c r="V6" s="1">
        <v>12534.541666666668</v>
      </c>
      <c r="W6" s="1">
        <v>11974.958333333334</v>
      </c>
      <c r="X6" s="1">
        <v>11932.375</v>
      </c>
      <c r="Y6" s="1">
        <v>11884.458333333332</v>
      </c>
      <c r="Z6" s="1">
        <v>11390.25</v>
      </c>
      <c r="AA6" s="1">
        <v>10279.333333333332</v>
      </c>
      <c r="AB6" s="1">
        <v>9044.5833333333321</v>
      </c>
      <c r="AC6" s="1">
        <v>8298.7083333333339</v>
      </c>
      <c r="AD6" s="1">
        <v>8005.375</v>
      </c>
      <c r="AE6" s="1">
        <v>7599.375</v>
      </c>
      <c r="AF6" s="1">
        <v>7422.4583333333339</v>
      </c>
      <c r="AG6" s="1">
        <v>7479.0416666666661</v>
      </c>
      <c r="AH6" s="1">
        <v>7257.2916666666661</v>
      </c>
      <c r="AI6" s="1">
        <v>6756.4583333333339</v>
      </c>
      <c r="AJ6" s="1">
        <v>6152.166666666667</v>
      </c>
      <c r="AK6" s="1">
        <v>5394.666666666667</v>
      </c>
      <c r="AL6" s="1">
        <v>4420.5</v>
      </c>
      <c r="AM6" s="1">
        <v>3510.916666666667</v>
      </c>
      <c r="AN6" s="26">
        <v>2944.833333333333</v>
      </c>
      <c r="AO6" s="26">
        <v>2602.958333333333</v>
      </c>
      <c r="AP6" s="26">
        <v>2296.25</v>
      </c>
      <c r="AQ6" s="26">
        <v>2112.416666666667</v>
      </c>
    </row>
    <row r="7" spans="1:43" x14ac:dyDescent="0.2">
      <c r="A7" t="s">
        <v>20</v>
      </c>
      <c r="B7" s="1">
        <v>469524.29166666663</v>
      </c>
      <c r="C7" s="1">
        <v>474705.5</v>
      </c>
      <c r="D7" s="1">
        <v>505242.66666666669</v>
      </c>
      <c r="E7" s="1">
        <v>519421.875</v>
      </c>
      <c r="F7" s="1">
        <v>529764.58333333337</v>
      </c>
      <c r="G7" s="1">
        <v>545565.08333333337</v>
      </c>
      <c r="H7" s="1">
        <v>551355.91666666674</v>
      </c>
      <c r="I7" s="1">
        <v>563165.125</v>
      </c>
      <c r="J7" s="1">
        <v>578021.04166666674</v>
      </c>
      <c r="K7" s="1">
        <v>588026.70833333337</v>
      </c>
      <c r="L7" s="1">
        <v>601145.45833333337</v>
      </c>
      <c r="M7" s="1">
        <v>640272.83333333337</v>
      </c>
      <c r="N7" s="1">
        <v>710367</v>
      </c>
      <c r="O7" s="1">
        <v>785701.66666666663</v>
      </c>
      <c r="P7" s="1">
        <v>846219.625</v>
      </c>
      <c r="Q7" s="1">
        <v>894615.5</v>
      </c>
      <c r="R7" s="1">
        <v>915763.83333333326</v>
      </c>
      <c r="S7" s="1">
        <v>899718.83333333326</v>
      </c>
      <c r="T7" s="1">
        <v>835782.16666666663</v>
      </c>
      <c r="U7" s="1">
        <v>735536.33333333326</v>
      </c>
      <c r="V7" s="1">
        <v>645847.16666666674</v>
      </c>
      <c r="W7" s="1">
        <v>577957.375</v>
      </c>
      <c r="X7" s="1">
        <v>532185.16666666663</v>
      </c>
      <c r="Y7" s="1">
        <v>512536.66666666669</v>
      </c>
      <c r="Z7" s="1">
        <v>501507.125</v>
      </c>
      <c r="AA7" s="1">
        <v>499762.66666666663</v>
      </c>
      <c r="AB7" s="1">
        <v>503832.875</v>
      </c>
      <c r="AC7" s="1">
        <v>491463.04166666663</v>
      </c>
      <c r="AD7" s="1">
        <v>470894.625</v>
      </c>
      <c r="AE7" s="1">
        <v>472679.33333333337</v>
      </c>
      <c r="AF7" s="1">
        <v>510509.25</v>
      </c>
      <c r="AG7" s="1">
        <v>556203.41666666674</v>
      </c>
      <c r="AH7" s="1">
        <v>583860.16666666674</v>
      </c>
      <c r="AI7" s="1">
        <v>582035.125</v>
      </c>
      <c r="AJ7" s="1">
        <v>564901.95833333326</v>
      </c>
      <c r="AK7" s="1">
        <v>556984.5</v>
      </c>
      <c r="AL7" s="1">
        <v>537802.41666666674</v>
      </c>
      <c r="AM7" s="1">
        <v>499318.41666666663</v>
      </c>
      <c r="AN7" s="26">
        <v>460814.20833333331</v>
      </c>
      <c r="AO7" s="26">
        <v>424694.70833333331</v>
      </c>
      <c r="AP7" s="26">
        <v>388746.70833333331</v>
      </c>
      <c r="AQ7" s="26">
        <v>362897.875</v>
      </c>
    </row>
    <row r="8" spans="1:43" x14ac:dyDescent="0.2">
      <c r="A8" t="s">
        <v>22</v>
      </c>
      <c r="B8" s="1">
        <v>28150.083333333336</v>
      </c>
      <c r="C8" s="1">
        <v>27757.833333333336</v>
      </c>
      <c r="D8" s="1">
        <v>28708.833333333336</v>
      </c>
      <c r="E8" s="1">
        <v>27756.583333333336</v>
      </c>
      <c r="F8" s="1">
        <v>28106.75</v>
      </c>
      <c r="G8" s="1">
        <v>29669.541666666664</v>
      </c>
      <c r="H8" s="1">
        <v>28654.833333333336</v>
      </c>
      <c r="I8" s="1">
        <v>28666.125</v>
      </c>
      <c r="J8" s="1">
        <v>30701.625</v>
      </c>
      <c r="K8" s="1">
        <v>32528.833333333336</v>
      </c>
      <c r="L8" s="1">
        <v>33689.125</v>
      </c>
      <c r="M8" s="1">
        <v>35037.25</v>
      </c>
      <c r="N8" s="1">
        <v>37994.791666666672</v>
      </c>
      <c r="O8" s="1">
        <v>41111.333333333336</v>
      </c>
      <c r="P8" s="1">
        <v>42363.125</v>
      </c>
      <c r="Q8" s="1">
        <v>41766.5</v>
      </c>
      <c r="R8" s="1">
        <v>39333.958333333336</v>
      </c>
      <c r="S8" s="1">
        <v>36115.5</v>
      </c>
      <c r="T8" s="1">
        <v>31045.291666666664</v>
      </c>
      <c r="U8" s="1">
        <v>23410.666666666668</v>
      </c>
      <c r="V8" s="1">
        <v>16270.375</v>
      </c>
      <c r="W8" s="1">
        <v>12050.583333333334</v>
      </c>
      <c r="X8" s="1">
        <v>10851.125</v>
      </c>
      <c r="Y8" s="1">
        <v>11636.625</v>
      </c>
      <c r="Z8" s="1">
        <v>13188.416666666668</v>
      </c>
      <c r="AA8" s="1">
        <v>14337.333333333332</v>
      </c>
      <c r="AB8" s="1">
        <v>15021.833333333332</v>
      </c>
      <c r="AC8" s="1">
        <v>14599.083333333332</v>
      </c>
      <c r="AD8" s="1">
        <v>12112.333333333332</v>
      </c>
      <c r="AE8" s="1">
        <v>9713.4166666666679</v>
      </c>
      <c r="AF8" s="1">
        <v>10406.75</v>
      </c>
      <c r="AG8" s="1">
        <v>12907.333333333332</v>
      </c>
      <c r="AH8" s="1">
        <v>14764.208333333332</v>
      </c>
      <c r="AI8" s="1">
        <v>15732.875</v>
      </c>
      <c r="AJ8" s="1">
        <v>16511.166666666668</v>
      </c>
      <c r="AK8" s="1">
        <v>17519.041666666664</v>
      </c>
      <c r="AL8" s="1">
        <v>17930.666666666664</v>
      </c>
      <c r="AM8" s="1">
        <v>17673.958333333336</v>
      </c>
      <c r="AN8" s="26">
        <v>17291.333333333336</v>
      </c>
      <c r="AO8" s="26">
        <v>16900.125</v>
      </c>
      <c r="AP8" s="26">
        <v>16291.333333333332</v>
      </c>
      <c r="AQ8" s="26">
        <v>15635.083333333332</v>
      </c>
    </row>
    <row r="9" spans="1:43" x14ac:dyDescent="0.2">
      <c r="A9" t="s">
        <v>24</v>
      </c>
      <c r="B9" s="1">
        <v>45720.25</v>
      </c>
      <c r="C9" s="1">
        <v>47372.458333333336</v>
      </c>
      <c r="D9" s="1">
        <v>48829.708333333336</v>
      </c>
      <c r="E9" s="1">
        <v>46347.416666666672</v>
      </c>
      <c r="F9" s="1">
        <v>43807.5</v>
      </c>
      <c r="G9" s="1">
        <v>43659.333333333328</v>
      </c>
      <c r="H9" s="1">
        <v>42298.125</v>
      </c>
      <c r="I9" s="1">
        <v>40596.291666666672</v>
      </c>
      <c r="J9" s="1">
        <v>39079.416666666672</v>
      </c>
      <c r="K9" s="1">
        <v>37890.416666666672</v>
      </c>
      <c r="L9" s="1">
        <v>38412.916666666672</v>
      </c>
      <c r="M9" s="1">
        <v>42203</v>
      </c>
      <c r="N9" s="1">
        <v>49027.166666666664</v>
      </c>
      <c r="O9" s="1">
        <v>54423.5</v>
      </c>
      <c r="P9" s="1">
        <v>56811.333333333336</v>
      </c>
      <c r="Q9" s="1">
        <v>58794</v>
      </c>
      <c r="R9" s="1">
        <v>60235.708333333328</v>
      </c>
      <c r="S9" s="1">
        <v>59035.125</v>
      </c>
      <c r="T9" s="1">
        <v>56236.333333333328</v>
      </c>
      <c r="U9" s="1">
        <v>49515.5</v>
      </c>
      <c r="V9" s="1">
        <v>38204.833333333336</v>
      </c>
      <c r="W9" s="1">
        <v>30628.208333333332</v>
      </c>
      <c r="X9" s="1">
        <v>28177.208333333332</v>
      </c>
      <c r="Y9" s="1">
        <v>26119.083333333332</v>
      </c>
      <c r="Z9" s="1">
        <v>24726</v>
      </c>
      <c r="AA9" s="1">
        <v>24774.875</v>
      </c>
      <c r="AB9" s="1">
        <v>24254.333333333332</v>
      </c>
      <c r="AC9" s="1">
        <v>22513.083333333332</v>
      </c>
      <c r="AD9" s="1">
        <v>20042.666666666664</v>
      </c>
      <c r="AE9" s="1">
        <v>18505.916666666664</v>
      </c>
      <c r="AF9" s="1">
        <v>18576.583333333332</v>
      </c>
      <c r="AG9" s="1">
        <v>19021.25</v>
      </c>
      <c r="AH9" s="1">
        <v>18741.375</v>
      </c>
      <c r="AI9" s="1">
        <v>17807</v>
      </c>
      <c r="AJ9" s="1">
        <v>17034.666666666668</v>
      </c>
      <c r="AK9" s="1">
        <v>16684.625</v>
      </c>
      <c r="AL9" s="1">
        <v>15781.583333333332</v>
      </c>
      <c r="AM9" s="1">
        <v>14128.833333333334</v>
      </c>
      <c r="AN9" s="26">
        <v>13147.166666666668</v>
      </c>
      <c r="AO9" s="26">
        <v>12501.458333333332</v>
      </c>
      <c r="AP9" s="26">
        <v>11180.291666666666</v>
      </c>
      <c r="AQ9" s="26">
        <v>9660.1666666666661</v>
      </c>
    </row>
    <row r="10" spans="1:43" x14ac:dyDescent="0.2">
      <c r="A10" t="s">
        <v>26</v>
      </c>
      <c r="B10" s="1">
        <v>11113.958333333332</v>
      </c>
      <c r="C10" s="1">
        <v>11555.333333333332</v>
      </c>
      <c r="D10" s="1">
        <v>11658.916666666668</v>
      </c>
      <c r="E10" s="1">
        <v>10737.791666666668</v>
      </c>
      <c r="F10" s="1">
        <v>9643.4583333333321</v>
      </c>
      <c r="G10" s="1">
        <v>9409.0416666666661</v>
      </c>
      <c r="H10" s="1">
        <v>9119.7916666666661</v>
      </c>
      <c r="I10" s="1">
        <v>8445.1666666666661</v>
      </c>
      <c r="J10" s="1">
        <v>7940.166666666667</v>
      </c>
      <c r="K10" s="1">
        <v>7623.8333333333339</v>
      </c>
      <c r="L10" s="1">
        <v>7547.2916666666661</v>
      </c>
      <c r="M10" s="1">
        <v>8024.1666666666661</v>
      </c>
      <c r="N10" s="1">
        <v>9110</v>
      </c>
      <c r="O10" s="1">
        <v>10336.916666666668</v>
      </c>
      <c r="P10" s="1">
        <v>11186.625</v>
      </c>
      <c r="Q10" s="1">
        <v>11428.083333333332</v>
      </c>
      <c r="R10" s="1">
        <v>10961.875</v>
      </c>
      <c r="S10" s="1">
        <v>10451.125</v>
      </c>
      <c r="T10" s="1">
        <v>9689.2083333333321</v>
      </c>
      <c r="U10" s="1">
        <v>7918.833333333333</v>
      </c>
      <c r="V10" s="1">
        <v>6620.4583333333339</v>
      </c>
      <c r="W10" s="1">
        <v>6184.916666666667</v>
      </c>
      <c r="X10" s="1">
        <v>5725</v>
      </c>
      <c r="Y10" s="1">
        <v>5556.458333333333</v>
      </c>
      <c r="Z10" s="1">
        <v>5692.75</v>
      </c>
      <c r="AA10" s="1">
        <v>5769.5833333333339</v>
      </c>
      <c r="AB10" s="1">
        <v>5754</v>
      </c>
      <c r="AC10" s="1">
        <v>5655.4583333333339</v>
      </c>
      <c r="AD10" s="1">
        <v>5148.375</v>
      </c>
      <c r="AE10" s="1">
        <v>4821.5416666666661</v>
      </c>
      <c r="AF10" s="1">
        <v>5174.625</v>
      </c>
      <c r="AG10" s="1">
        <v>5866.2083333333339</v>
      </c>
      <c r="AH10" s="1">
        <v>6353.3333333333339</v>
      </c>
      <c r="AI10" s="1">
        <v>6279.9583333333339</v>
      </c>
      <c r="AJ10" s="1">
        <v>6018.8333333333339</v>
      </c>
      <c r="AK10" s="1">
        <v>5771.8333333333339</v>
      </c>
      <c r="AL10" s="1">
        <v>5598.3833333333332</v>
      </c>
      <c r="AM10" s="1">
        <v>5293.5083333333332</v>
      </c>
      <c r="AN10" s="26">
        <v>4877.7083333333339</v>
      </c>
      <c r="AO10" s="26">
        <v>4555.3333333333339</v>
      </c>
      <c r="AP10" s="26">
        <v>4182.666666666667</v>
      </c>
      <c r="AQ10" s="26">
        <v>3952.125</v>
      </c>
    </row>
    <row r="11" spans="1:43" x14ac:dyDescent="0.2">
      <c r="A11" t="s">
        <v>28</v>
      </c>
      <c r="B11" s="1">
        <v>83214.416666666657</v>
      </c>
      <c r="C11" s="1">
        <v>90624.125</v>
      </c>
      <c r="D11" s="1">
        <v>99422.75</v>
      </c>
      <c r="E11" s="1">
        <v>99287.375</v>
      </c>
      <c r="F11" s="1">
        <v>100497.33333333334</v>
      </c>
      <c r="G11" s="1">
        <v>102915.33333333334</v>
      </c>
      <c r="H11" s="1">
        <v>98977.708333333343</v>
      </c>
      <c r="I11" s="1">
        <v>97386.125</v>
      </c>
      <c r="J11" s="1">
        <v>102048.75</v>
      </c>
      <c r="K11" s="1">
        <v>108851.41666666667</v>
      </c>
      <c r="L11" s="1">
        <v>116864.45833333334</v>
      </c>
      <c r="M11" s="1">
        <v>131258.41666666669</v>
      </c>
      <c r="N11" s="1">
        <v>159199.45833333334</v>
      </c>
      <c r="O11" s="1">
        <v>207024.04166666669</v>
      </c>
      <c r="P11" s="1">
        <v>244725.41666666669</v>
      </c>
      <c r="Q11" s="1">
        <v>248269.08333333334</v>
      </c>
      <c r="R11" s="1">
        <v>233798.5</v>
      </c>
      <c r="S11" s="1">
        <v>213563.79166666666</v>
      </c>
      <c r="T11" s="1">
        <v>178580.91666666666</v>
      </c>
      <c r="U11" s="1">
        <v>126776.70833333333</v>
      </c>
      <c r="V11" s="1">
        <v>88549.125</v>
      </c>
      <c r="W11" s="1">
        <v>72224.291666666657</v>
      </c>
      <c r="X11" s="1">
        <v>63345.458333333328</v>
      </c>
      <c r="Y11" s="1">
        <v>60452.416666666672</v>
      </c>
      <c r="Z11" s="1">
        <v>60340.416666666672</v>
      </c>
      <c r="AA11" s="1">
        <v>60071.541666666672</v>
      </c>
      <c r="AB11" s="1">
        <v>59746.666666666672</v>
      </c>
      <c r="AC11" s="1">
        <v>55310.166666666672</v>
      </c>
      <c r="AD11" s="1">
        <v>49376.958333333328</v>
      </c>
      <c r="AE11" s="1">
        <v>48647.916666666664</v>
      </c>
      <c r="AF11" s="1">
        <v>53494.125</v>
      </c>
      <c r="AG11" s="1">
        <v>57316.333333333336</v>
      </c>
      <c r="AH11" s="1">
        <v>55455.166666666672</v>
      </c>
      <c r="AI11" s="1">
        <v>53341.791666666672</v>
      </c>
      <c r="AJ11" s="1">
        <v>53289.833333333336</v>
      </c>
      <c r="AK11" s="1">
        <v>51374</v>
      </c>
      <c r="AL11" s="1">
        <v>49045.541666666664</v>
      </c>
      <c r="AM11" s="1">
        <v>47865.666666666664</v>
      </c>
      <c r="AN11" s="26">
        <v>46370.166666666664</v>
      </c>
      <c r="AO11" s="26">
        <v>44212.958333333328</v>
      </c>
      <c r="AP11" s="26">
        <v>41351.166666666672</v>
      </c>
      <c r="AQ11" s="26">
        <v>41133.875</v>
      </c>
    </row>
    <row r="12" spans="1:43" x14ac:dyDescent="0.2">
      <c r="A12" t="s">
        <v>30</v>
      </c>
      <c r="B12" s="1">
        <v>79760.166666666657</v>
      </c>
      <c r="C12" s="1">
        <v>83245.083333333343</v>
      </c>
      <c r="D12" s="1">
        <v>88176.625</v>
      </c>
      <c r="E12" s="1">
        <v>88232.208333333328</v>
      </c>
      <c r="F12" s="1">
        <v>87959.916666666657</v>
      </c>
      <c r="G12" s="1">
        <v>88920.083333333343</v>
      </c>
      <c r="H12" s="1">
        <v>86221.25</v>
      </c>
      <c r="I12" s="1">
        <v>84403.708333333328</v>
      </c>
      <c r="J12" s="1">
        <v>85499.666666666657</v>
      </c>
      <c r="K12" s="1">
        <v>87659.666666666657</v>
      </c>
      <c r="L12" s="1">
        <v>91776.541666666657</v>
      </c>
      <c r="M12" s="1">
        <v>99530.25</v>
      </c>
      <c r="N12" s="1">
        <v>114429</v>
      </c>
      <c r="O12" s="1">
        <v>131154.5</v>
      </c>
      <c r="P12" s="1">
        <v>139894.375</v>
      </c>
      <c r="Q12" s="1">
        <v>141429.16666666669</v>
      </c>
      <c r="R12" s="1">
        <v>139481.54166666669</v>
      </c>
      <c r="S12" s="1">
        <v>131879.5</v>
      </c>
      <c r="T12" s="1">
        <v>111627.66666666666</v>
      </c>
      <c r="U12" s="1">
        <v>83975.541666666657</v>
      </c>
      <c r="V12" s="1">
        <v>64879.166666666672</v>
      </c>
      <c r="W12" s="1">
        <v>55434.75</v>
      </c>
      <c r="X12" s="1">
        <v>51439.625</v>
      </c>
      <c r="Y12" s="1">
        <v>53050.958333333336</v>
      </c>
      <c r="Z12" s="1">
        <v>55932.583333333336</v>
      </c>
      <c r="AA12" s="1">
        <v>53999.125</v>
      </c>
      <c r="AB12" s="1">
        <v>45197.166666666664</v>
      </c>
      <c r="AC12" s="1">
        <v>34268.791666666664</v>
      </c>
      <c r="AD12" s="1">
        <v>26678</v>
      </c>
      <c r="AE12" s="1">
        <v>22847.583333333332</v>
      </c>
      <c r="AF12" s="1">
        <v>21354.291666666664</v>
      </c>
      <c r="AG12" s="1">
        <v>20709.125</v>
      </c>
      <c r="AH12" s="1">
        <v>20000.416666666664</v>
      </c>
      <c r="AI12" s="1">
        <v>19097.875</v>
      </c>
      <c r="AJ12" s="1">
        <v>17966.333333333336</v>
      </c>
      <c r="AK12" s="1">
        <v>16024.5</v>
      </c>
      <c r="AL12" s="1">
        <v>13927.833333333332</v>
      </c>
      <c r="AM12" s="1">
        <v>12854.791666666666</v>
      </c>
      <c r="AN12" s="26">
        <v>12260.958333333332</v>
      </c>
      <c r="AO12" s="26">
        <v>11416.166666666668</v>
      </c>
      <c r="AP12" s="26">
        <v>10038.5</v>
      </c>
      <c r="AQ12" s="26">
        <v>8799.125</v>
      </c>
    </row>
    <row r="13" spans="1:43" x14ac:dyDescent="0.2">
      <c r="A13" t="s">
        <v>32</v>
      </c>
      <c r="B13" s="1">
        <v>18723.708333333336</v>
      </c>
      <c r="C13" s="1">
        <v>19290</v>
      </c>
      <c r="D13" s="1">
        <v>19782.125</v>
      </c>
      <c r="E13" s="1">
        <v>18895.916666666668</v>
      </c>
      <c r="F13" s="1">
        <v>17761.833333333336</v>
      </c>
      <c r="G13" s="1">
        <v>17264.333333333336</v>
      </c>
      <c r="H13" s="1">
        <v>16405.166666666668</v>
      </c>
      <c r="I13" s="1">
        <v>15415.541666666666</v>
      </c>
      <c r="J13" s="1">
        <v>14357.541666666666</v>
      </c>
      <c r="K13" s="1">
        <v>13658.25</v>
      </c>
      <c r="L13" s="1">
        <v>13751.833333333334</v>
      </c>
      <c r="M13" s="1">
        <v>14199.583333333334</v>
      </c>
      <c r="N13" s="1">
        <v>14849.5</v>
      </c>
      <c r="O13" s="1">
        <v>16142.958333333332</v>
      </c>
      <c r="P13" s="1">
        <v>17912.333333333336</v>
      </c>
      <c r="Q13" s="1">
        <v>19841.333333333336</v>
      </c>
      <c r="R13" s="1">
        <v>21330.958333333336</v>
      </c>
      <c r="S13" s="1">
        <v>21848.75</v>
      </c>
      <c r="T13" s="1">
        <v>21025.5</v>
      </c>
      <c r="U13" s="1">
        <v>18395.458333333336</v>
      </c>
      <c r="V13" s="1">
        <v>16947.875</v>
      </c>
      <c r="W13" s="1">
        <v>18780.625</v>
      </c>
      <c r="X13" s="1">
        <v>19116.708333333336</v>
      </c>
      <c r="Y13" s="1">
        <v>16532.125</v>
      </c>
      <c r="Z13" s="1">
        <v>14166.916666666668</v>
      </c>
      <c r="AA13" s="1">
        <v>12602.5</v>
      </c>
      <c r="AB13" s="1">
        <v>11213.791666666668</v>
      </c>
      <c r="AC13" s="1">
        <v>9879.4583333333339</v>
      </c>
      <c r="AD13" s="1">
        <v>8786.75</v>
      </c>
      <c r="AE13" s="1">
        <v>7847.708333333333</v>
      </c>
      <c r="AF13" s="1">
        <v>7934.791666666667</v>
      </c>
      <c r="AG13" s="1">
        <v>9032.7916666666679</v>
      </c>
      <c r="AH13" s="1">
        <v>9901.875</v>
      </c>
      <c r="AI13" s="1">
        <v>10278.166666666668</v>
      </c>
      <c r="AJ13" s="1">
        <v>10047.666666666668</v>
      </c>
      <c r="AK13" s="1">
        <v>9266.6666666666679</v>
      </c>
      <c r="AL13" s="1">
        <v>8174.75</v>
      </c>
      <c r="AM13" s="1">
        <v>6926.791666666667</v>
      </c>
      <c r="AN13" s="26">
        <v>5798.625</v>
      </c>
      <c r="AO13" s="26">
        <v>4937.0416666666661</v>
      </c>
      <c r="AP13" s="26">
        <v>4399.8333333333339</v>
      </c>
      <c r="AQ13" s="26">
        <v>4941.541666666667</v>
      </c>
    </row>
    <row r="14" spans="1:43" x14ac:dyDescent="0.2">
      <c r="A14" t="s">
        <v>34</v>
      </c>
      <c r="B14" s="1">
        <v>7141.416666666667</v>
      </c>
      <c r="C14" s="1">
        <v>7582.375</v>
      </c>
      <c r="D14" s="1">
        <v>7438.958333333333</v>
      </c>
      <c r="E14" s="1">
        <v>6816</v>
      </c>
      <c r="F14" s="1">
        <v>6762.4583333333339</v>
      </c>
      <c r="G14" s="1">
        <v>6759.2083333333339</v>
      </c>
      <c r="H14" s="1">
        <v>6392.166666666667</v>
      </c>
      <c r="I14" s="1">
        <v>6296.7083333333339</v>
      </c>
      <c r="J14" s="1">
        <v>6443.5416666666661</v>
      </c>
      <c r="K14" s="1">
        <v>6449.125</v>
      </c>
      <c r="L14" s="1">
        <v>6258</v>
      </c>
      <c r="M14" s="1">
        <v>6214.083333333333</v>
      </c>
      <c r="N14" s="1">
        <v>6605.125</v>
      </c>
      <c r="O14" s="1">
        <v>7200.0833333333339</v>
      </c>
      <c r="P14" s="1">
        <v>7803.6666666666661</v>
      </c>
      <c r="Q14" s="1">
        <v>8453.625</v>
      </c>
      <c r="R14" s="1">
        <v>8962.2083333333321</v>
      </c>
      <c r="S14" s="1">
        <v>8956.3333333333321</v>
      </c>
      <c r="T14" s="1">
        <v>6852.083333333333</v>
      </c>
      <c r="U14" s="1">
        <v>3376.8333333333335</v>
      </c>
      <c r="V14" s="1">
        <v>1551.4583333333335</v>
      </c>
      <c r="W14" s="1">
        <v>1300.0416666666665</v>
      </c>
      <c r="X14" s="1">
        <v>1300.0416666666665</v>
      </c>
      <c r="Y14" s="1">
        <v>1361.4583333333335</v>
      </c>
      <c r="Z14" s="1">
        <v>1578.625</v>
      </c>
      <c r="AA14" s="1">
        <v>1801.7916666666665</v>
      </c>
      <c r="AB14" s="1">
        <v>1864.2083333333335</v>
      </c>
      <c r="AC14" s="1">
        <v>1825.375</v>
      </c>
      <c r="AD14" s="1">
        <v>1686.4583333333333</v>
      </c>
      <c r="AE14" s="1">
        <v>1550.7083333333333</v>
      </c>
      <c r="AF14" s="1">
        <v>1584.0833333333333</v>
      </c>
      <c r="AG14" s="1">
        <v>1720</v>
      </c>
      <c r="AH14" s="1">
        <v>1856.5</v>
      </c>
      <c r="AI14" s="1">
        <v>1908.2916666666665</v>
      </c>
      <c r="AJ14" s="1">
        <v>1870.6666666666665</v>
      </c>
      <c r="AK14" s="1">
        <v>1872</v>
      </c>
      <c r="AL14" s="1">
        <v>1891.9583333333335</v>
      </c>
      <c r="AM14" s="1">
        <v>1936</v>
      </c>
      <c r="AN14" s="26">
        <v>1981.5</v>
      </c>
      <c r="AO14" s="26">
        <v>2066.083333333333</v>
      </c>
      <c r="AP14" s="26">
        <v>2116.625</v>
      </c>
      <c r="AQ14" s="26">
        <v>2010</v>
      </c>
    </row>
    <row r="15" spans="1:43" x14ac:dyDescent="0.2">
      <c r="A15" t="s">
        <v>36</v>
      </c>
      <c r="B15" s="1">
        <v>213722.04166666669</v>
      </c>
      <c r="C15" s="1">
        <v>213786.70833333331</v>
      </c>
      <c r="D15" s="1">
        <v>224890.58333333331</v>
      </c>
      <c r="E15" s="1">
        <v>230526.79166666669</v>
      </c>
      <c r="F15" s="1">
        <v>233841.20833333334</v>
      </c>
      <c r="G15" s="1">
        <v>241441.20833333334</v>
      </c>
      <c r="H15" s="1">
        <v>241507.25</v>
      </c>
      <c r="I15" s="1">
        <v>240707.66666666666</v>
      </c>
      <c r="J15" s="1">
        <v>237193.375</v>
      </c>
      <c r="K15" s="1">
        <v>224530.58333333334</v>
      </c>
      <c r="L15" s="1">
        <v>210861.79166666669</v>
      </c>
      <c r="M15" s="1">
        <v>208324.54166666669</v>
      </c>
      <c r="N15" s="1">
        <v>218269.25</v>
      </c>
      <c r="O15" s="1">
        <v>226638.58333333331</v>
      </c>
      <c r="P15" s="1">
        <v>230807.75</v>
      </c>
      <c r="Q15" s="1">
        <v>237420.75</v>
      </c>
      <c r="R15" s="1">
        <v>237005.25</v>
      </c>
      <c r="S15" s="1">
        <v>226397.625</v>
      </c>
      <c r="T15" s="1">
        <v>206174.125</v>
      </c>
      <c r="U15" s="1">
        <v>175498.375</v>
      </c>
      <c r="V15" s="1">
        <v>135100.08333333334</v>
      </c>
      <c r="W15" s="1">
        <v>95005.041666666672</v>
      </c>
      <c r="X15" s="1">
        <v>68761.666666666672</v>
      </c>
      <c r="Y15" s="1">
        <v>52315.25</v>
      </c>
      <c r="Z15" s="1">
        <v>41168.208333333336</v>
      </c>
      <c r="AA15" s="1">
        <v>36974.208333333336</v>
      </c>
      <c r="AB15" s="1">
        <v>38280.791666666672</v>
      </c>
      <c r="AC15" s="1">
        <v>37583.25</v>
      </c>
      <c r="AD15" s="1">
        <v>32530.541666666664</v>
      </c>
      <c r="AE15" s="1">
        <v>27301.833333333332</v>
      </c>
      <c r="AF15" s="1">
        <v>26054.791666666664</v>
      </c>
      <c r="AG15" s="1">
        <v>29435.541666666664</v>
      </c>
      <c r="AH15" s="1">
        <v>36965.708333333336</v>
      </c>
      <c r="AI15" s="1">
        <v>43922.708333333336</v>
      </c>
      <c r="AJ15" s="1">
        <v>46071.083333333336</v>
      </c>
      <c r="AK15" s="1">
        <v>45211.041666666672</v>
      </c>
      <c r="AL15" s="1">
        <v>41737.083333333328</v>
      </c>
      <c r="AM15" s="1">
        <v>36062.333333333328</v>
      </c>
      <c r="AN15" s="1">
        <v>29783.291666666664</v>
      </c>
      <c r="AO15" s="26">
        <v>24239.375</v>
      </c>
      <c r="AP15" s="33">
        <v>21508.958333333336</v>
      </c>
      <c r="AQ15" s="26">
        <v>23207</v>
      </c>
    </row>
    <row r="16" spans="1:43" x14ac:dyDescent="0.2">
      <c r="A16" t="s">
        <v>38</v>
      </c>
      <c r="B16" s="1">
        <v>51462.541666666664</v>
      </c>
      <c r="C16" s="1">
        <v>54061.541666666664</v>
      </c>
      <c r="D16" s="1">
        <v>58129.25</v>
      </c>
      <c r="E16" s="1">
        <v>57094.125</v>
      </c>
      <c r="F16" s="1">
        <v>56061.625</v>
      </c>
      <c r="G16" s="1">
        <v>57494.125</v>
      </c>
      <c r="H16" s="1">
        <v>57274.416666666664</v>
      </c>
      <c r="I16" s="1">
        <v>55931.5</v>
      </c>
      <c r="J16" s="1">
        <v>53875.166666666672</v>
      </c>
      <c r="K16" s="1">
        <v>52764.75</v>
      </c>
      <c r="L16" s="1">
        <v>52173.458333333328</v>
      </c>
      <c r="M16" s="1">
        <v>53407.625</v>
      </c>
      <c r="N16" s="1">
        <v>59406.583333333336</v>
      </c>
      <c r="O16" s="1">
        <v>66824.75</v>
      </c>
      <c r="P16" s="1">
        <v>72124.958333333343</v>
      </c>
      <c r="Q16" s="1">
        <v>73398</v>
      </c>
      <c r="R16" s="1">
        <v>67168.208333333328</v>
      </c>
      <c r="S16" s="1">
        <v>56412.375</v>
      </c>
      <c r="T16" s="1">
        <v>47277.708333333336</v>
      </c>
      <c r="U16" s="1">
        <v>40839.666666666672</v>
      </c>
      <c r="V16" s="1">
        <v>37668.208333333328</v>
      </c>
      <c r="W16" s="1">
        <v>37378.541666666664</v>
      </c>
      <c r="X16" s="1">
        <v>41377.375</v>
      </c>
      <c r="Y16" s="1">
        <v>49323.291666666672</v>
      </c>
      <c r="Z16" s="1">
        <v>54644.083333333328</v>
      </c>
      <c r="AA16" s="1">
        <v>53755.666666666664</v>
      </c>
      <c r="AB16" s="1">
        <v>48801.041666666664</v>
      </c>
      <c r="AC16" s="1">
        <v>44762.083333333328</v>
      </c>
      <c r="AD16" s="1">
        <v>42477.791666666672</v>
      </c>
      <c r="AE16" s="1">
        <v>40959.958333333336</v>
      </c>
      <c r="AF16" s="1">
        <v>39837.958333333336</v>
      </c>
      <c r="AG16" s="1">
        <v>37013.625</v>
      </c>
      <c r="AH16" s="1">
        <v>29846.375</v>
      </c>
      <c r="AI16" s="1">
        <v>20222.125</v>
      </c>
      <c r="AJ16" s="1">
        <v>13969.041666666666</v>
      </c>
      <c r="AK16" s="1">
        <v>11171.458333333332</v>
      </c>
      <c r="AL16" s="1">
        <v>9512.7083333333321</v>
      </c>
      <c r="AM16" s="1">
        <v>8441.3333333333321</v>
      </c>
      <c r="AN16" s="26">
        <v>7571.7916666666661</v>
      </c>
      <c r="AO16" s="26">
        <v>6711.7916666666661</v>
      </c>
      <c r="AP16" s="26">
        <v>5868.4166666666661</v>
      </c>
      <c r="AQ16" s="26">
        <v>6338.4166666666661</v>
      </c>
    </row>
    <row r="17" spans="1:43" x14ac:dyDescent="0.2">
      <c r="A17" t="s">
        <v>40</v>
      </c>
      <c r="B17" s="1">
        <v>33335.791666666664</v>
      </c>
      <c r="C17" s="1">
        <v>36654.708333333328</v>
      </c>
      <c r="D17" s="1">
        <v>38798.708333333328</v>
      </c>
      <c r="E17" s="1">
        <v>36153.875</v>
      </c>
      <c r="F17" s="1">
        <v>35967.291666666672</v>
      </c>
      <c r="G17" s="1">
        <v>38933.333333333328</v>
      </c>
      <c r="H17" s="1">
        <v>39993.875</v>
      </c>
      <c r="I17" s="1">
        <v>40452.083333333336</v>
      </c>
      <c r="J17" s="1">
        <v>39956.375</v>
      </c>
      <c r="K17" s="1">
        <v>37802.125</v>
      </c>
      <c r="L17" s="1">
        <v>35502.708333333336</v>
      </c>
      <c r="M17" s="1">
        <v>34625.625</v>
      </c>
      <c r="N17" s="1">
        <v>35190.041666666664</v>
      </c>
      <c r="O17" s="1">
        <v>36403.125</v>
      </c>
      <c r="P17" s="1">
        <v>37114.041666666672</v>
      </c>
      <c r="Q17" s="1">
        <v>38350.75</v>
      </c>
      <c r="R17" s="1">
        <v>37467.375</v>
      </c>
      <c r="S17" s="1">
        <v>33608.833333333336</v>
      </c>
      <c r="T17" s="1">
        <v>29839.208333333336</v>
      </c>
      <c r="U17" s="1">
        <v>26096.5</v>
      </c>
      <c r="V17" s="1">
        <v>23003.666666666664</v>
      </c>
      <c r="W17" s="1">
        <v>21269.083333333332</v>
      </c>
      <c r="X17" s="1">
        <v>21215.958333333332</v>
      </c>
      <c r="Y17" s="1">
        <v>21634.833333333332</v>
      </c>
      <c r="Z17" s="1">
        <v>21913.458333333332</v>
      </c>
      <c r="AA17" s="1">
        <v>22287</v>
      </c>
      <c r="AB17" s="1">
        <v>22092.333333333336</v>
      </c>
      <c r="AC17" s="1">
        <v>20739.791666666664</v>
      </c>
      <c r="AD17" s="1">
        <v>18135.375</v>
      </c>
      <c r="AE17" s="1">
        <v>16062.541666666668</v>
      </c>
      <c r="AF17" s="1">
        <v>16145</v>
      </c>
      <c r="AG17" s="1">
        <v>17040.333333333332</v>
      </c>
      <c r="AH17" s="1">
        <v>16972.541666666664</v>
      </c>
      <c r="AI17" s="1">
        <v>15969.666666666668</v>
      </c>
      <c r="AJ17" s="1">
        <v>14742.666666666668</v>
      </c>
      <c r="AK17" s="1">
        <v>13232.5</v>
      </c>
      <c r="AL17" s="1">
        <v>11661.958333333332</v>
      </c>
      <c r="AM17" s="1">
        <v>10443.666666666666</v>
      </c>
      <c r="AN17" s="26">
        <v>9571.5416666666661</v>
      </c>
      <c r="AO17" s="26">
        <v>8688.5833333333321</v>
      </c>
      <c r="AP17" s="26">
        <v>7648.5416666666661</v>
      </c>
      <c r="AQ17" s="26">
        <v>7112.833333333333</v>
      </c>
    </row>
    <row r="18" spans="1:43" x14ac:dyDescent="0.2">
      <c r="A18" t="s">
        <v>42</v>
      </c>
      <c r="B18" s="1">
        <v>24647.833333333336</v>
      </c>
      <c r="C18" s="1">
        <v>25246.875</v>
      </c>
      <c r="D18" s="1">
        <v>27056.75</v>
      </c>
      <c r="E18" s="1">
        <v>25088.125</v>
      </c>
      <c r="F18" s="1">
        <v>23780.416666666664</v>
      </c>
      <c r="G18" s="1">
        <v>24217.333333333336</v>
      </c>
      <c r="H18" s="1">
        <v>23194.416666666668</v>
      </c>
      <c r="I18" s="1">
        <v>23332.666666666668</v>
      </c>
      <c r="J18" s="1">
        <v>24227.208333333336</v>
      </c>
      <c r="K18" s="1">
        <v>24406.958333333336</v>
      </c>
      <c r="L18" s="1">
        <v>24815.458333333336</v>
      </c>
      <c r="M18" s="1">
        <v>25658</v>
      </c>
      <c r="N18" s="1">
        <v>26630.875</v>
      </c>
      <c r="O18" s="1">
        <v>28212.083333333336</v>
      </c>
      <c r="P18" s="1">
        <v>29710.166666666668</v>
      </c>
      <c r="Q18" s="1">
        <v>30095.583333333336</v>
      </c>
      <c r="R18" s="1">
        <v>28682.791666666664</v>
      </c>
      <c r="S18" s="1">
        <v>25859.833333333332</v>
      </c>
      <c r="T18" s="1">
        <v>21364.791666666664</v>
      </c>
      <c r="U18" s="1">
        <v>16006.291666666668</v>
      </c>
      <c r="V18" s="1">
        <v>13115.5</v>
      </c>
      <c r="W18" s="1">
        <v>12683.083333333332</v>
      </c>
      <c r="X18" s="1">
        <v>12928.708333333332</v>
      </c>
      <c r="Y18" s="1">
        <v>13755.25</v>
      </c>
      <c r="Z18" s="1">
        <v>14943.5</v>
      </c>
      <c r="AA18" s="1">
        <v>16365.75</v>
      </c>
      <c r="AB18" s="1">
        <v>17369.791666666664</v>
      </c>
      <c r="AC18" s="1">
        <v>17144.708333333336</v>
      </c>
      <c r="AD18" s="1">
        <v>15327.625</v>
      </c>
      <c r="AE18" s="1">
        <v>13130.791666666668</v>
      </c>
      <c r="AF18" s="1">
        <v>12634.5</v>
      </c>
      <c r="AG18" s="1">
        <v>13468.75</v>
      </c>
      <c r="AH18" s="1">
        <v>13598.958333333332</v>
      </c>
      <c r="AI18" s="1">
        <v>11437</v>
      </c>
      <c r="AJ18" s="1">
        <v>8525.875</v>
      </c>
      <c r="AK18" s="1">
        <v>6890.5833333333339</v>
      </c>
      <c r="AL18" s="1">
        <v>5997.375</v>
      </c>
      <c r="AM18" s="1">
        <v>5226.0416666666661</v>
      </c>
      <c r="AN18" s="26">
        <v>4480</v>
      </c>
      <c r="AO18" s="26">
        <v>4047.7083333333335</v>
      </c>
      <c r="AP18" s="26">
        <v>3734.583333333333</v>
      </c>
      <c r="AQ18" s="26">
        <v>3692.208333333333</v>
      </c>
    </row>
    <row r="19" spans="1:43" x14ac:dyDescent="0.2">
      <c r="A19" t="s">
        <v>44</v>
      </c>
      <c r="B19" s="1">
        <v>60688.666666666672</v>
      </c>
      <c r="C19" s="1">
        <v>62536.916666666672</v>
      </c>
      <c r="D19" s="1">
        <v>64651.583333333336</v>
      </c>
      <c r="E19" s="1">
        <v>60279.125</v>
      </c>
      <c r="F19" s="1">
        <v>56960.666666666664</v>
      </c>
      <c r="G19" s="1">
        <v>59395.833333333328</v>
      </c>
      <c r="H19" s="1">
        <v>59912.666666666672</v>
      </c>
      <c r="I19" s="1">
        <v>59826.708333333336</v>
      </c>
      <c r="J19" s="1">
        <v>59677.083333333336</v>
      </c>
      <c r="K19" s="1">
        <v>58718.541666666672</v>
      </c>
      <c r="L19" s="1">
        <v>59241.458333333328</v>
      </c>
      <c r="M19" s="1">
        <v>64490.416666666672</v>
      </c>
      <c r="N19" s="1">
        <v>74679.125</v>
      </c>
      <c r="O19" s="1">
        <v>81960.291666666657</v>
      </c>
      <c r="P19" s="1">
        <v>82672.333333333343</v>
      </c>
      <c r="Q19" s="1">
        <v>80579.541666666672</v>
      </c>
      <c r="R19" s="1">
        <v>76589.458333333343</v>
      </c>
      <c r="S19" s="1">
        <v>72538.458333333343</v>
      </c>
      <c r="T19" s="1">
        <v>66663.5</v>
      </c>
      <c r="U19" s="1">
        <v>56178.416666666672</v>
      </c>
      <c r="V19" s="1">
        <v>45627.958333333328</v>
      </c>
      <c r="W19" s="1">
        <v>39497.625</v>
      </c>
      <c r="X19" s="1">
        <v>36774.625</v>
      </c>
      <c r="Y19" s="1">
        <v>35279.583333333328</v>
      </c>
      <c r="Z19" s="1">
        <v>34935.125</v>
      </c>
      <c r="AA19" s="1">
        <v>35358.291666666672</v>
      </c>
      <c r="AB19" s="1">
        <v>34961.041666666672</v>
      </c>
      <c r="AC19" s="1">
        <v>33370.458333333336</v>
      </c>
      <c r="AD19" s="1">
        <v>31030.875</v>
      </c>
      <c r="AE19" s="1">
        <v>29372.041666666664</v>
      </c>
      <c r="AF19" s="1">
        <v>29380.791666666664</v>
      </c>
      <c r="AG19" s="1">
        <v>30045.958333333332</v>
      </c>
      <c r="AH19" s="1">
        <v>30667.25</v>
      </c>
      <c r="AI19" s="1">
        <v>30647.708333333336</v>
      </c>
      <c r="AJ19" s="1">
        <v>30349.833333333336</v>
      </c>
      <c r="AK19" s="1">
        <v>29034.375</v>
      </c>
      <c r="AL19" s="1">
        <v>26151.416666666664</v>
      </c>
      <c r="AM19" s="1">
        <v>23555.333333333336</v>
      </c>
      <c r="AN19" s="26">
        <v>21922.708333333336</v>
      </c>
      <c r="AO19" s="26">
        <v>20202.583333333336</v>
      </c>
      <c r="AP19" s="26">
        <v>18045.666666666668</v>
      </c>
      <c r="AQ19" s="26">
        <v>16020</v>
      </c>
    </row>
    <row r="20" spans="1:43" x14ac:dyDescent="0.2">
      <c r="A20" t="s">
        <v>46</v>
      </c>
      <c r="B20" s="1">
        <v>64348.916666666672</v>
      </c>
      <c r="C20" s="1">
        <v>67629</v>
      </c>
      <c r="D20" s="1">
        <v>69681.875</v>
      </c>
      <c r="E20" s="1">
        <v>66156.791666666657</v>
      </c>
      <c r="F20" s="1">
        <v>65141.541666666664</v>
      </c>
      <c r="G20" s="1">
        <v>70192.708333333328</v>
      </c>
      <c r="H20" s="1">
        <v>75083.583333333328</v>
      </c>
      <c r="I20" s="1">
        <v>79422.875</v>
      </c>
      <c r="J20" s="1">
        <v>84653.291666666672</v>
      </c>
      <c r="K20" s="1">
        <v>89520.833333333343</v>
      </c>
      <c r="L20" s="1">
        <v>91938.5</v>
      </c>
      <c r="M20" s="1">
        <v>93149.333333333343</v>
      </c>
      <c r="N20" s="1">
        <v>93227.916666666672</v>
      </c>
      <c r="O20" s="1">
        <v>92257.666666666672</v>
      </c>
      <c r="P20" s="1">
        <v>90638.416666666672</v>
      </c>
      <c r="Q20" s="1">
        <v>87521.375</v>
      </c>
      <c r="R20" s="1">
        <v>81500.416666666657</v>
      </c>
      <c r="S20" s="1">
        <v>72746.666666666657</v>
      </c>
      <c r="T20" s="1">
        <v>60430.791666666664</v>
      </c>
      <c r="U20" s="1">
        <v>50094.583333333328</v>
      </c>
      <c r="V20" s="1">
        <v>41528.666666666664</v>
      </c>
      <c r="W20" s="1">
        <v>31205.833333333332</v>
      </c>
      <c r="X20" s="1">
        <v>25751.833333333336</v>
      </c>
      <c r="Y20" s="1">
        <v>24038.416666666668</v>
      </c>
      <c r="Z20" s="1">
        <v>22924.75</v>
      </c>
      <c r="AA20" s="1">
        <v>20013.708333333332</v>
      </c>
      <c r="AB20" s="1">
        <v>16506.958333333332</v>
      </c>
      <c r="AC20" s="1">
        <v>13376.333333333334</v>
      </c>
      <c r="AD20" s="1">
        <v>11274.125</v>
      </c>
      <c r="AE20" s="1">
        <v>10955.541666666666</v>
      </c>
      <c r="AF20" s="1">
        <v>10706.916666666666</v>
      </c>
      <c r="AG20" s="1">
        <v>10899.291666666666</v>
      </c>
      <c r="AH20" s="1">
        <v>10897.041666666666</v>
      </c>
      <c r="AI20" s="1">
        <v>9957.9166666666661</v>
      </c>
      <c r="AJ20" s="1">
        <v>8149.958333333333</v>
      </c>
      <c r="AK20" s="1">
        <v>6465.875</v>
      </c>
      <c r="AL20" s="1">
        <v>5629</v>
      </c>
      <c r="AM20" s="1">
        <v>5636.0416666666661</v>
      </c>
      <c r="AN20" s="26">
        <v>5669</v>
      </c>
      <c r="AO20" s="26">
        <v>5533.625</v>
      </c>
      <c r="AP20" s="26">
        <v>5090.333333333333</v>
      </c>
      <c r="AQ20" s="26">
        <v>4355.5</v>
      </c>
    </row>
    <row r="21" spans="1:43" x14ac:dyDescent="0.2">
      <c r="A21" t="s">
        <v>48</v>
      </c>
      <c r="B21" s="1">
        <v>20534.458333333336</v>
      </c>
      <c r="C21" s="1">
        <v>21163.083333333336</v>
      </c>
      <c r="D21" s="1">
        <v>21086.541666666664</v>
      </c>
      <c r="E21" s="1">
        <v>18741.875</v>
      </c>
      <c r="F21" s="1">
        <v>17018.416666666668</v>
      </c>
      <c r="G21" s="1">
        <v>17777.958333333336</v>
      </c>
      <c r="H21" s="1">
        <v>19162.75</v>
      </c>
      <c r="I21" s="1">
        <v>19962</v>
      </c>
      <c r="J21" s="1">
        <v>19443.333333333336</v>
      </c>
      <c r="K21" s="1">
        <v>18374.791666666668</v>
      </c>
      <c r="L21" s="1">
        <v>18044.083333333336</v>
      </c>
      <c r="M21" s="1">
        <v>19448.791666666664</v>
      </c>
      <c r="N21" s="1">
        <v>21991.291666666664</v>
      </c>
      <c r="O21" s="1">
        <v>23591.125</v>
      </c>
      <c r="P21" s="1">
        <v>23741.791666666664</v>
      </c>
      <c r="Q21" s="1">
        <v>23186.708333333332</v>
      </c>
      <c r="R21" s="1">
        <v>21990.416666666664</v>
      </c>
      <c r="S21" s="1">
        <v>20744.125</v>
      </c>
      <c r="T21" s="1">
        <v>18887.291666666664</v>
      </c>
      <c r="U21" s="1">
        <v>16291.208333333332</v>
      </c>
      <c r="V21" s="1">
        <v>14095.125</v>
      </c>
      <c r="W21" s="1">
        <v>12670.75</v>
      </c>
      <c r="X21" s="1">
        <v>11657.375</v>
      </c>
      <c r="Y21" s="1">
        <v>11225.25</v>
      </c>
      <c r="Z21" s="1">
        <v>11004.625</v>
      </c>
      <c r="AA21" s="1">
        <v>10995.375</v>
      </c>
      <c r="AB21" s="1">
        <v>11337.416666666668</v>
      </c>
      <c r="AC21" s="1">
        <v>11704.666666666668</v>
      </c>
      <c r="AD21" s="1">
        <v>12670.25</v>
      </c>
      <c r="AE21" s="1">
        <v>13346.5</v>
      </c>
      <c r="AF21" s="1">
        <v>13683.125</v>
      </c>
      <c r="AG21" s="1">
        <v>14375.583333333332</v>
      </c>
      <c r="AH21" s="1">
        <v>14649.666666666668</v>
      </c>
      <c r="AI21" s="1">
        <v>13168.875</v>
      </c>
      <c r="AJ21" s="1">
        <v>10233.75</v>
      </c>
      <c r="AK21" s="1">
        <v>7897.541666666667</v>
      </c>
      <c r="AL21" s="1">
        <v>6525.25</v>
      </c>
      <c r="AM21" s="1">
        <v>5502.4166666666661</v>
      </c>
      <c r="AN21" s="26">
        <v>4751.4166666666661</v>
      </c>
      <c r="AO21" s="26">
        <v>4271.458333333333</v>
      </c>
      <c r="AP21" s="26">
        <v>3985.958333333333</v>
      </c>
      <c r="AQ21" s="26">
        <v>4002.0416666666665</v>
      </c>
    </row>
    <row r="22" spans="1:43" x14ac:dyDescent="0.2">
      <c r="A22" t="s">
        <v>50</v>
      </c>
      <c r="B22" s="1">
        <v>73527.041666666657</v>
      </c>
      <c r="C22" s="1">
        <v>76373.708333333328</v>
      </c>
      <c r="D22" s="1">
        <v>79067.208333333328</v>
      </c>
      <c r="E22" s="1">
        <v>75042.791666666657</v>
      </c>
      <c r="F22" s="1">
        <v>70466.958333333343</v>
      </c>
      <c r="G22" s="1">
        <v>70822.458333333343</v>
      </c>
      <c r="H22" s="1">
        <v>71479.5</v>
      </c>
      <c r="I22" s="1">
        <v>70544.25</v>
      </c>
      <c r="J22" s="1">
        <v>67200.916666666672</v>
      </c>
      <c r="K22" s="1">
        <v>64072.041666666672</v>
      </c>
      <c r="L22" s="1">
        <v>63276.166666666672</v>
      </c>
      <c r="M22" s="1">
        <v>66082.666666666672</v>
      </c>
      <c r="N22" s="1">
        <v>72282.75</v>
      </c>
      <c r="O22" s="1">
        <v>78151.291666666657</v>
      </c>
      <c r="P22" s="1">
        <v>80010.083333333328</v>
      </c>
      <c r="Q22" s="1">
        <v>80184.125</v>
      </c>
      <c r="R22" s="1">
        <v>80089</v>
      </c>
      <c r="S22" s="1">
        <v>75292.708333333328</v>
      </c>
      <c r="T22" s="1">
        <v>63486.75</v>
      </c>
      <c r="U22" s="1">
        <v>50157.625</v>
      </c>
      <c r="V22" s="1">
        <v>38484.416666666672</v>
      </c>
      <c r="W22" s="1">
        <v>31667.208333333336</v>
      </c>
      <c r="X22" s="1">
        <v>30020.875</v>
      </c>
      <c r="Y22" s="1">
        <v>29245.5</v>
      </c>
      <c r="Z22" s="1">
        <v>29189.666666666668</v>
      </c>
      <c r="AA22" s="1">
        <v>29036.041666666668</v>
      </c>
      <c r="AB22" s="1">
        <v>27528.625</v>
      </c>
      <c r="AC22" s="1">
        <v>24619.416666666664</v>
      </c>
      <c r="AD22" s="1">
        <v>22160.083333333336</v>
      </c>
      <c r="AE22" s="1">
        <v>21910.625</v>
      </c>
      <c r="AF22" s="1">
        <v>24116.791666666664</v>
      </c>
      <c r="AG22" s="1">
        <v>26774.333333333336</v>
      </c>
      <c r="AH22" s="1">
        <v>28342.083333333336</v>
      </c>
      <c r="AI22" s="1">
        <v>28063.666666666664</v>
      </c>
      <c r="AJ22" s="1">
        <v>26547.333333333332</v>
      </c>
      <c r="AK22" s="1">
        <v>25292.208333333314</v>
      </c>
      <c r="AL22" s="1">
        <v>23915.999999999985</v>
      </c>
      <c r="AM22" s="1">
        <v>22098.958333333336</v>
      </c>
      <c r="AN22" s="26">
        <v>20184.75</v>
      </c>
      <c r="AO22" s="26">
        <v>18522.375</v>
      </c>
      <c r="AP22" s="26">
        <v>17195.458333333336</v>
      </c>
      <c r="AQ22" s="26">
        <v>19613.5</v>
      </c>
    </row>
    <row r="23" spans="1:43" x14ac:dyDescent="0.2">
      <c r="A23" t="s">
        <v>52</v>
      </c>
      <c r="B23" s="1">
        <v>124322.54166666666</v>
      </c>
      <c r="C23" s="1">
        <v>124353.70833333334</v>
      </c>
      <c r="D23" s="1">
        <v>122852.20833333334</v>
      </c>
      <c r="E23" s="1">
        <v>110184.58333333334</v>
      </c>
      <c r="F23" s="1">
        <v>94896.916666666672</v>
      </c>
      <c r="G23" s="1">
        <v>88606.958333333343</v>
      </c>
      <c r="H23" s="1">
        <v>86916.125</v>
      </c>
      <c r="I23" s="1">
        <v>87204.208333333343</v>
      </c>
      <c r="J23" s="1">
        <v>87549.833333333343</v>
      </c>
      <c r="K23" s="1">
        <v>87141.708333333343</v>
      </c>
      <c r="L23" s="1">
        <v>88002.916666666672</v>
      </c>
      <c r="M23" s="1">
        <v>93187.166666666672</v>
      </c>
      <c r="N23" s="1">
        <v>102280.20833333334</v>
      </c>
      <c r="O23" s="1">
        <v>109741.33333333334</v>
      </c>
      <c r="P23" s="1">
        <v>113250.58333333334</v>
      </c>
      <c r="Q23" s="1">
        <v>112277.29166666666</v>
      </c>
      <c r="R23" s="1">
        <v>103557.83333333333</v>
      </c>
      <c r="S23" s="1">
        <v>91542.375</v>
      </c>
      <c r="T23" s="1">
        <v>80513.833333333343</v>
      </c>
      <c r="U23" s="1">
        <v>69508.5</v>
      </c>
      <c r="V23" s="1">
        <v>57544.083333333328</v>
      </c>
      <c r="W23" s="1">
        <v>47190.125</v>
      </c>
      <c r="X23" s="1">
        <v>43350.833333333336</v>
      </c>
      <c r="Y23" s="1">
        <v>45770.583333333336</v>
      </c>
      <c r="Z23" s="1">
        <v>48950.291666666672</v>
      </c>
      <c r="AA23" s="1">
        <v>49745.5</v>
      </c>
      <c r="AB23" s="1">
        <v>49210.75</v>
      </c>
      <c r="AC23" s="1">
        <v>47732.875</v>
      </c>
      <c r="AD23" s="1">
        <v>45739.75</v>
      </c>
      <c r="AE23" s="1">
        <v>45432.208333333328</v>
      </c>
      <c r="AF23" s="1">
        <v>47472.625</v>
      </c>
      <c r="AG23" s="1">
        <v>49773.708333333336</v>
      </c>
      <c r="AH23" s="1">
        <v>51195.125</v>
      </c>
      <c r="AI23" s="1">
        <v>51955</v>
      </c>
      <c r="AJ23" s="1">
        <v>50926.916666666672</v>
      </c>
      <c r="AK23" s="1">
        <v>46607.583333333328</v>
      </c>
      <c r="AL23" s="1">
        <v>40336.583333333328</v>
      </c>
      <c r="AM23" s="1">
        <v>34801.208333333336</v>
      </c>
      <c r="AN23" s="26">
        <v>31301.375</v>
      </c>
      <c r="AO23" s="26">
        <v>29671.833333333332</v>
      </c>
      <c r="AP23" s="26">
        <v>29508.166666666664</v>
      </c>
      <c r="AQ23" s="26">
        <v>30088.166666666664</v>
      </c>
    </row>
    <row r="24" spans="1:43" x14ac:dyDescent="0.2">
      <c r="A24" t="s">
        <v>54</v>
      </c>
      <c r="B24" s="1">
        <v>203817</v>
      </c>
      <c r="C24" s="1">
        <v>220589.04166666666</v>
      </c>
      <c r="D24" s="1">
        <v>238755.41666666666</v>
      </c>
      <c r="E24" s="1">
        <v>237658.875</v>
      </c>
      <c r="F24" s="1">
        <v>237093.625</v>
      </c>
      <c r="G24" s="1">
        <v>239527.20833333331</v>
      </c>
      <c r="H24" s="1">
        <v>229794.45833333331</v>
      </c>
      <c r="I24" s="1">
        <v>221129.66666666666</v>
      </c>
      <c r="J24" s="1">
        <v>216258.54166666666</v>
      </c>
      <c r="K24" s="1">
        <v>213301.33333333331</v>
      </c>
      <c r="L24" s="1">
        <v>212657.41666666669</v>
      </c>
      <c r="M24" s="1">
        <v>216741.29166666669</v>
      </c>
      <c r="N24" s="1">
        <v>224628.41666666669</v>
      </c>
      <c r="O24" s="1">
        <v>226828.45833333334</v>
      </c>
      <c r="P24" s="1">
        <v>227784.58333333334</v>
      </c>
      <c r="Q24" s="1">
        <v>224998.54166666669</v>
      </c>
      <c r="R24" s="1">
        <v>207504.91666666669</v>
      </c>
      <c r="S24" s="1">
        <v>183751.58333333334</v>
      </c>
      <c r="T24" s="1">
        <v>158713.45833333334</v>
      </c>
      <c r="U24" s="1">
        <v>130317.83333333334</v>
      </c>
      <c r="V24" s="1">
        <v>102371.125</v>
      </c>
      <c r="W24" s="1">
        <v>80291.333333333343</v>
      </c>
      <c r="X24" s="1">
        <v>71960.625</v>
      </c>
      <c r="Y24" s="1">
        <v>72883.083333333343</v>
      </c>
      <c r="Z24" s="1">
        <v>75158.583333333343</v>
      </c>
      <c r="AA24" s="1">
        <v>78432.166666666657</v>
      </c>
      <c r="AB24" s="1">
        <v>80337.625</v>
      </c>
      <c r="AC24" s="1">
        <v>82570.458333333343</v>
      </c>
      <c r="AD24" s="1">
        <v>83357.791666666657</v>
      </c>
      <c r="AE24" s="1">
        <v>76525.625</v>
      </c>
      <c r="AF24" s="1">
        <v>71804.125</v>
      </c>
      <c r="AG24" s="1">
        <v>76612.833333333328</v>
      </c>
      <c r="AH24" s="1">
        <v>77621.375</v>
      </c>
      <c r="AI24" s="1">
        <v>66288.458333333343</v>
      </c>
      <c r="AJ24" s="1">
        <v>50864.708333333328</v>
      </c>
      <c r="AK24" s="1">
        <v>38968.041666666664</v>
      </c>
      <c r="AL24" s="1">
        <v>30413.833333333332</v>
      </c>
      <c r="AM24" s="1">
        <v>24704.541666666664</v>
      </c>
      <c r="AN24" s="26">
        <v>21123.833333333332</v>
      </c>
      <c r="AO24" s="26">
        <v>18602.75</v>
      </c>
      <c r="AP24" s="26">
        <v>16390</v>
      </c>
      <c r="AQ24" s="26">
        <v>16998.625</v>
      </c>
    </row>
    <row r="25" spans="1:43" x14ac:dyDescent="0.2">
      <c r="A25" t="s">
        <v>56</v>
      </c>
      <c r="B25" s="1">
        <v>47300.166666666672</v>
      </c>
      <c r="C25" s="1">
        <v>49435.125</v>
      </c>
      <c r="D25" s="1">
        <v>52421.583333333328</v>
      </c>
      <c r="E25" s="1">
        <v>49630.541666666672</v>
      </c>
      <c r="F25" s="1">
        <v>47284.041666666672</v>
      </c>
      <c r="G25" s="1">
        <v>49585.916666666672</v>
      </c>
      <c r="H25" s="1">
        <v>51150.625</v>
      </c>
      <c r="I25" s="1">
        <v>53056.458333333328</v>
      </c>
      <c r="J25" s="1">
        <v>54342.916666666672</v>
      </c>
      <c r="K25" s="1">
        <v>54697.916666666672</v>
      </c>
      <c r="L25" s="1">
        <v>54748.666666666672</v>
      </c>
      <c r="M25" s="1">
        <v>56255.5</v>
      </c>
      <c r="N25" s="1">
        <v>59128.25</v>
      </c>
      <c r="O25" s="1">
        <v>62420.208333333336</v>
      </c>
      <c r="P25" s="1">
        <v>64327.625</v>
      </c>
      <c r="Q25" s="1">
        <v>63355.916666666664</v>
      </c>
      <c r="R25" s="1">
        <v>61533</v>
      </c>
      <c r="S25" s="1">
        <v>59026.416666666672</v>
      </c>
      <c r="T25" s="1">
        <v>54480.916666666672</v>
      </c>
      <c r="U25" s="1">
        <v>49335.375</v>
      </c>
      <c r="V25" s="1">
        <v>44307.041666666664</v>
      </c>
      <c r="W25" s="1">
        <v>40066.166666666664</v>
      </c>
      <c r="X25" s="1">
        <v>38692.291666666664</v>
      </c>
      <c r="Y25" s="1">
        <v>39539</v>
      </c>
      <c r="Z25" s="1">
        <v>40837.208333333336</v>
      </c>
      <c r="AA25" s="1">
        <v>39314.375</v>
      </c>
      <c r="AB25" s="1">
        <v>34448.125</v>
      </c>
      <c r="AC25" s="1">
        <v>30890.958333333332</v>
      </c>
      <c r="AD25" s="1">
        <v>29701</v>
      </c>
      <c r="AE25" s="1">
        <v>29475.958333333336</v>
      </c>
      <c r="AF25" s="1">
        <v>30782.125</v>
      </c>
      <c r="AG25" s="1">
        <v>32708.166666666668</v>
      </c>
      <c r="AH25" s="1">
        <v>33657.166666666672</v>
      </c>
      <c r="AI25" s="1">
        <v>33101.375</v>
      </c>
      <c r="AJ25" s="1">
        <v>31910.166666666664</v>
      </c>
      <c r="AK25" s="1">
        <v>30280.583333333332</v>
      </c>
      <c r="AL25" s="1">
        <v>28906.125</v>
      </c>
      <c r="AM25" s="1">
        <v>29181.5</v>
      </c>
      <c r="AN25" s="26">
        <v>29614.958333333332</v>
      </c>
      <c r="AO25" s="26">
        <v>28311.041666666664</v>
      </c>
      <c r="AP25" s="26">
        <v>26065.333333333336</v>
      </c>
      <c r="AQ25" s="26">
        <v>26475.041666666668</v>
      </c>
    </row>
    <row r="26" spans="1:43" x14ac:dyDescent="0.2">
      <c r="A26" t="s">
        <v>59</v>
      </c>
      <c r="B26" s="1">
        <v>54414.666666666672</v>
      </c>
      <c r="C26" s="1">
        <v>57152.25</v>
      </c>
      <c r="D26" s="1">
        <v>59116.125</v>
      </c>
      <c r="E26" s="1">
        <v>54856.125</v>
      </c>
      <c r="F26" s="1">
        <v>51224.791666666664</v>
      </c>
      <c r="G26" s="1">
        <v>52680.083333333328</v>
      </c>
      <c r="H26" s="1">
        <v>52344.291666666672</v>
      </c>
      <c r="I26" s="1">
        <v>53084.125</v>
      </c>
      <c r="J26" s="1">
        <v>56500.333333333328</v>
      </c>
      <c r="K26" s="1">
        <v>59360.25</v>
      </c>
      <c r="L26" s="1">
        <v>59866.125</v>
      </c>
      <c r="M26" s="1">
        <v>59815.541666666672</v>
      </c>
      <c r="N26" s="1">
        <v>60237.125</v>
      </c>
      <c r="O26" s="1">
        <v>60653.333333333328</v>
      </c>
      <c r="P26" s="1">
        <v>60120.375</v>
      </c>
      <c r="Q26" s="1">
        <v>57574.083333333328</v>
      </c>
      <c r="R26" s="1">
        <v>53533.875</v>
      </c>
      <c r="S26" s="1">
        <v>48904.458333333336</v>
      </c>
      <c r="T26" s="1">
        <v>40603.25</v>
      </c>
      <c r="U26" s="1">
        <v>28052.958333333332</v>
      </c>
      <c r="V26" s="1">
        <v>18531.416666666668</v>
      </c>
      <c r="W26" s="1">
        <v>15409.625</v>
      </c>
      <c r="X26" s="1">
        <v>15572.666666666666</v>
      </c>
      <c r="Y26" s="1">
        <v>17207.416666666668</v>
      </c>
      <c r="Z26" s="1">
        <v>19033.333333333336</v>
      </c>
      <c r="AA26" s="1">
        <v>18963.208333333336</v>
      </c>
      <c r="AB26" s="1">
        <v>16782.75</v>
      </c>
      <c r="AC26" s="1">
        <v>14092.25</v>
      </c>
      <c r="AD26" s="1">
        <v>12130.916666666666</v>
      </c>
      <c r="AE26" s="1">
        <v>11331.625</v>
      </c>
      <c r="AF26" s="1">
        <v>11379.625</v>
      </c>
      <c r="AG26" s="1">
        <v>11772.958333333332</v>
      </c>
      <c r="AH26" s="1">
        <v>11896.75</v>
      </c>
      <c r="AI26" s="1">
        <v>11436.541666666668</v>
      </c>
      <c r="AJ26" s="1">
        <v>10375</v>
      </c>
      <c r="AK26" s="1">
        <v>8976.375</v>
      </c>
      <c r="AL26" s="1">
        <v>7447.541666666667</v>
      </c>
      <c r="AM26" s="1">
        <v>6181.7916666666661</v>
      </c>
      <c r="AN26" s="26">
        <v>5413.958333333333</v>
      </c>
      <c r="AO26" s="26">
        <v>4659.833333333333</v>
      </c>
      <c r="AP26" s="26">
        <v>3721.333333333333</v>
      </c>
      <c r="AQ26" s="26">
        <v>2774.291666666667</v>
      </c>
    </row>
    <row r="27" spans="1:43" x14ac:dyDescent="0.2">
      <c r="A27" t="s">
        <v>61</v>
      </c>
      <c r="B27" s="1">
        <v>66537.041666666672</v>
      </c>
      <c r="C27" s="1">
        <v>67082</v>
      </c>
      <c r="D27" s="1">
        <v>71096.375</v>
      </c>
      <c r="E27" s="1">
        <v>67755.583333333343</v>
      </c>
      <c r="F27" s="1">
        <v>64508.5</v>
      </c>
      <c r="G27" s="1">
        <v>66933.208333333343</v>
      </c>
      <c r="H27" s="1">
        <v>66988.541666666672</v>
      </c>
      <c r="I27" s="1">
        <v>66401.791666666672</v>
      </c>
      <c r="J27" s="1">
        <v>67048.541666666672</v>
      </c>
      <c r="K27" s="1">
        <v>67651.666666666672</v>
      </c>
      <c r="L27" s="1">
        <v>68196</v>
      </c>
      <c r="M27" s="1">
        <v>70189.375</v>
      </c>
      <c r="N27" s="1">
        <v>75789.083333333343</v>
      </c>
      <c r="O27" s="1">
        <v>83014.041666666657</v>
      </c>
      <c r="P27" s="1">
        <v>88496.916666666657</v>
      </c>
      <c r="Q27" s="1">
        <v>91367.291666666657</v>
      </c>
      <c r="R27" s="1">
        <v>89934.333333333328</v>
      </c>
      <c r="S27" s="1">
        <v>84212.291666666657</v>
      </c>
      <c r="T27" s="1">
        <v>74580.375</v>
      </c>
      <c r="U27" s="1">
        <v>63006.708333333328</v>
      </c>
      <c r="V27" s="1">
        <v>53593.916666666664</v>
      </c>
      <c r="W27" s="1">
        <v>49568.291666666664</v>
      </c>
      <c r="X27" s="1">
        <v>49589.083333333328</v>
      </c>
      <c r="Y27" s="1">
        <v>49136.75</v>
      </c>
      <c r="Z27" s="1">
        <v>47782.666666666672</v>
      </c>
      <c r="AA27" s="1">
        <v>47300.083333333336</v>
      </c>
      <c r="AB27" s="1">
        <v>46801.125</v>
      </c>
      <c r="AC27" s="1">
        <v>44883.958333333328</v>
      </c>
      <c r="AD27" s="1">
        <v>43450.833333333328</v>
      </c>
      <c r="AE27" s="1">
        <v>41824.708333333328</v>
      </c>
      <c r="AF27" s="1">
        <v>40873.5</v>
      </c>
      <c r="AG27" s="1">
        <v>41610.833333333328</v>
      </c>
      <c r="AH27" s="1">
        <v>42115.625</v>
      </c>
      <c r="AI27" s="1">
        <v>41211.416666666672</v>
      </c>
      <c r="AJ27" s="1">
        <v>38287.791666666672</v>
      </c>
      <c r="AK27" s="1">
        <v>33674.291666666672</v>
      </c>
      <c r="AL27" s="1">
        <v>29094.541666666664</v>
      </c>
      <c r="AM27" s="1">
        <v>21520.083333333332</v>
      </c>
      <c r="AN27" s="26">
        <v>14084.583333333334</v>
      </c>
      <c r="AO27" s="26">
        <v>11495.166666666668</v>
      </c>
      <c r="AP27" s="26">
        <v>10011.541666666668</v>
      </c>
      <c r="AQ27" s="26">
        <v>9340.9583333333339</v>
      </c>
    </row>
    <row r="28" spans="1:43" x14ac:dyDescent="0.2">
      <c r="A28" t="s">
        <v>63</v>
      </c>
      <c r="B28" s="1">
        <v>6355.4166666666661</v>
      </c>
      <c r="C28" s="1">
        <v>6717.8333333333339</v>
      </c>
      <c r="D28" s="1">
        <v>7087.041666666667</v>
      </c>
      <c r="E28" s="1">
        <v>6434.166666666667</v>
      </c>
      <c r="F28" s="1">
        <v>6243.0833333333339</v>
      </c>
      <c r="G28" s="1">
        <v>7023.5833333333339</v>
      </c>
      <c r="H28" s="1">
        <v>7749.7083333333339</v>
      </c>
      <c r="I28" s="1">
        <v>8582.3333333333321</v>
      </c>
      <c r="J28" s="1">
        <v>9266.75</v>
      </c>
      <c r="K28" s="1">
        <v>9517.25</v>
      </c>
      <c r="L28" s="1">
        <v>9479.3333333333321</v>
      </c>
      <c r="M28" s="1">
        <v>9586.0833333333321</v>
      </c>
      <c r="N28" s="1">
        <v>10025</v>
      </c>
      <c r="O28" s="1">
        <v>10723.75</v>
      </c>
      <c r="P28" s="1">
        <v>11475.041666666666</v>
      </c>
      <c r="Q28" s="1">
        <v>11848.333333333332</v>
      </c>
      <c r="R28" s="1">
        <v>11628.916666666668</v>
      </c>
      <c r="S28" s="1">
        <v>10941.166666666668</v>
      </c>
      <c r="T28" s="1">
        <v>9330.375</v>
      </c>
      <c r="U28" s="1">
        <v>7086</v>
      </c>
      <c r="V28" s="1">
        <v>5306.8333333333339</v>
      </c>
      <c r="W28" s="1">
        <v>4585</v>
      </c>
      <c r="X28" s="1">
        <v>4861.875</v>
      </c>
      <c r="Y28" s="1">
        <v>5570.5</v>
      </c>
      <c r="Z28" s="1">
        <v>5977.583333333333</v>
      </c>
      <c r="AA28" s="1">
        <v>5554.833333333333</v>
      </c>
      <c r="AB28" s="1">
        <v>4752.875</v>
      </c>
      <c r="AC28" s="1">
        <v>4013.0833333333335</v>
      </c>
      <c r="AD28" s="1">
        <v>3408.541666666667</v>
      </c>
      <c r="AE28" s="1">
        <v>3171</v>
      </c>
      <c r="AF28" s="1">
        <v>3353.833333333333</v>
      </c>
      <c r="AG28" s="1">
        <v>3623.708333333333</v>
      </c>
      <c r="AH28" s="1">
        <v>3558.333333333333</v>
      </c>
      <c r="AI28" s="1">
        <v>3285.041666666667</v>
      </c>
      <c r="AJ28" s="1">
        <v>3144.291666666667</v>
      </c>
      <c r="AK28" s="1">
        <v>3087.041666666667</v>
      </c>
      <c r="AL28" s="1">
        <v>3013.4583333333335</v>
      </c>
      <c r="AM28" s="1">
        <v>3138.541666666667</v>
      </c>
      <c r="AN28" s="26">
        <v>3819.1666666666665</v>
      </c>
      <c r="AO28" s="26">
        <v>4132.5416666666661</v>
      </c>
      <c r="AP28" s="26">
        <v>3636.708333333333</v>
      </c>
      <c r="AQ28" s="26">
        <v>3086.9166666666665</v>
      </c>
    </row>
    <row r="29" spans="1:43" x14ac:dyDescent="0.2">
      <c r="A29" t="s">
        <v>65</v>
      </c>
      <c r="B29" s="1">
        <v>12278.416666666666</v>
      </c>
      <c r="C29" s="1">
        <v>12604.125</v>
      </c>
      <c r="D29" s="1">
        <v>13502.416666666668</v>
      </c>
      <c r="E29" s="1">
        <v>13579.625</v>
      </c>
      <c r="F29" s="1">
        <v>13816.583333333332</v>
      </c>
      <c r="G29" s="1">
        <v>14702.666666666666</v>
      </c>
      <c r="H29" s="1">
        <v>15195.916666666666</v>
      </c>
      <c r="I29" s="1">
        <v>15886.041666666666</v>
      </c>
      <c r="J29" s="1">
        <v>15942.458333333332</v>
      </c>
      <c r="K29" s="1">
        <v>15072.458333333332</v>
      </c>
      <c r="L29" s="1">
        <v>14348.541666666666</v>
      </c>
      <c r="M29" s="1">
        <v>14502.041666666666</v>
      </c>
      <c r="N29" s="1">
        <v>15300</v>
      </c>
      <c r="O29" s="1">
        <v>16229.833333333332</v>
      </c>
      <c r="P29" s="1">
        <v>16654.208333333332</v>
      </c>
      <c r="Q29" s="1">
        <v>16218</v>
      </c>
      <c r="R29" s="1">
        <v>15423.75</v>
      </c>
      <c r="S29" s="1">
        <v>14725.833333333334</v>
      </c>
      <c r="T29" s="1">
        <v>14100.333333333334</v>
      </c>
      <c r="U29" s="1">
        <v>13138.791666666668</v>
      </c>
      <c r="V29" s="1">
        <v>11734</v>
      </c>
      <c r="W29" s="1">
        <v>10622.708333333332</v>
      </c>
      <c r="X29" s="1">
        <v>10394.416666666666</v>
      </c>
      <c r="Y29" s="1">
        <v>11059.708333333332</v>
      </c>
      <c r="Z29" s="1">
        <v>11822.208333333332</v>
      </c>
      <c r="AA29" s="1">
        <v>12195.333333333332</v>
      </c>
      <c r="AB29" s="1">
        <v>12454.583333333332</v>
      </c>
      <c r="AC29" s="1">
        <v>12528.375</v>
      </c>
      <c r="AD29" s="1">
        <v>10907.291666666668</v>
      </c>
      <c r="AE29" s="1">
        <v>8803</v>
      </c>
      <c r="AF29" s="1">
        <v>8430.2083333333321</v>
      </c>
      <c r="AG29" s="1">
        <v>8663.8333333333321</v>
      </c>
      <c r="AH29" s="1">
        <v>8405.7916666666661</v>
      </c>
      <c r="AI29" s="1">
        <v>7661.875</v>
      </c>
      <c r="AJ29" s="1">
        <v>7076.041666666667</v>
      </c>
      <c r="AK29" s="1">
        <v>6556.791666666667</v>
      </c>
      <c r="AL29" s="1">
        <v>6025.25</v>
      </c>
      <c r="AM29" s="1">
        <v>5904.5416666666661</v>
      </c>
      <c r="AN29" s="26">
        <v>5968.9583333333339</v>
      </c>
      <c r="AO29" s="26">
        <v>5771.791666666667</v>
      </c>
      <c r="AP29" s="26">
        <v>5220.291666666667</v>
      </c>
      <c r="AQ29" s="26">
        <v>4941.166666666667</v>
      </c>
    </row>
    <row r="30" spans="1:43" x14ac:dyDescent="0.2">
      <c r="A30" t="s">
        <v>67</v>
      </c>
      <c r="B30" s="1">
        <v>3695.375</v>
      </c>
      <c r="C30" s="1">
        <v>4134.083333333333</v>
      </c>
      <c r="D30" s="1">
        <v>4895.833333333333</v>
      </c>
      <c r="E30" s="1">
        <v>4965.5416666666661</v>
      </c>
      <c r="F30" s="1">
        <v>4629.7083333333339</v>
      </c>
      <c r="G30" s="1">
        <v>4571.4583333333339</v>
      </c>
      <c r="H30" s="1">
        <v>4705.75</v>
      </c>
      <c r="I30" s="1">
        <v>5248.5416666666661</v>
      </c>
      <c r="J30" s="1">
        <v>5669.208333333333</v>
      </c>
      <c r="K30" s="1">
        <v>6095.083333333333</v>
      </c>
      <c r="L30" s="1">
        <v>7045.7916666666661</v>
      </c>
      <c r="M30" s="1">
        <v>7970.166666666667</v>
      </c>
      <c r="N30" s="1">
        <v>9326.375</v>
      </c>
      <c r="O30" s="1">
        <v>11243</v>
      </c>
      <c r="P30" s="1">
        <v>12742.583333333334</v>
      </c>
      <c r="Q30" s="1">
        <v>13940.666666666668</v>
      </c>
      <c r="R30" s="1">
        <v>15146.541666666668</v>
      </c>
      <c r="S30" s="1">
        <v>14933.708333333334</v>
      </c>
      <c r="T30" s="1">
        <v>12857.666666666668</v>
      </c>
      <c r="U30" s="1">
        <v>10686.5</v>
      </c>
      <c r="V30" s="1">
        <v>8553.4583333333339</v>
      </c>
      <c r="W30" s="1">
        <v>6885.0833333333339</v>
      </c>
      <c r="X30" s="1">
        <v>7330.458333333333</v>
      </c>
      <c r="Y30" s="1">
        <v>10365.541666666666</v>
      </c>
      <c r="Z30" s="1">
        <v>11705.875</v>
      </c>
      <c r="AA30" s="1">
        <v>9983.0833333333339</v>
      </c>
      <c r="AB30" s="1">
        <v>8388.25</v>
      </c>
      <c r="AC30" s="1">
        <v>7364.75</v>
      </c>
      <c r="AD30" s="1">
        <v>7391.0416666666661</v>
      </c>
      <c r="AE30" s="1">
        <v>8088.291666666667</v>
      </c>
      <c r="AF30" s="1">
        <v>9275.375</v>
      </c>
      <c r="AG30" s="1">
        <v>11011.583333333332</v>
      </c>
      <c r="AH30" s="1">
        <v>11827.5</v>
      </c>
      <c r="AI30" s="1">
        <v>11557.958333333332</v>
      </c>
      <c r="AJ30" s="1">
        <v>11453.541666666666</v>
      </c>
      <c r="AK30" s="1">
        <v>12271.75</v>
      </c>
      <c r="AL30" s="1">
        <v>12017.25</v>
      </c>
      <c r="AM30" s="1">
        <v>10508.5</v>
      </c>
      <c r="AN30" s="26">
        <v>9898.125</v>
      </c>
      <c r="AO30" s="26">
        <v>9699.9166666666661</v>
      </c>
      <c r="AP30" s="26">
        <v>8969.375</v>
      </c>
      <c r="AQ30" s="26">
        <v>8082.5833333333339</v>
      </c>
    </row>
    <row r="31" spans="1:43" x14ac:dyDescent="0.2">
      <c r="A31" t="s">
        <v>69</v>
      </c>
      <c r="B31" s="1">
        <v>7599.75</v>
      </c>
      <c r="C31" s="1">
        <v>7979.9166666666661</v>
      </c>
      <c r="D31" s="1">
        <v>8354.625</v>
      </c>
      <c r="E31" s="1">
        <v>7812.5833333333339</v>
      </c>
      <c r="F31" s="1">
        <v>7045.875</v>
      </c>
      <c r="G31" s="1">
        <v>6382.333333333333</v>
      </c>
      <c r="H31" s="1">
        <v>5602.625</v>
      </c>
      <c r="I31" s="1">
        <v>5068.0833333333339</v>
      </c>
      <c r="J31" s="1">
        <v>4533.0833333333339</v>
      </c>
      <c r="K31" s="1">
        <v>4325.791666666667</v>
      </c>
      <c r="L31" s="1">
        <v>4776.0833333333339</v>
      </c>
      <c r="M31" s="1">
        <v>5954.2916666666661</v>
      </c>
      <c r="N31" s="1">
        <v>8042.375</v>
      </c>
      <c r="O31" s="1">
        <v>9997.9166666666661</v>
      </c>
      <c r="P31" s="1">
        <v>10912.541666666666</v>
      </c>
      <c r="Q31" s="1">
        <v>11311.125</v>
      </c>
      <c r="R31" s="1">
        <v>10956.541666666668</v>
      </c>
      <c r="S31" s="1">
        <v>9836.4166666666679</v>
      </c>
      <c r="T31" s="1">
        <v>8505.8333333333339</v>
      </c>
      <c r="U31" s="1">
        <v>7206.333333333333</v>
      </c>
      <c r="V31" s="1">
        <v>6441.4166666666661</v>
      </c>
      <c r="W31" s="1">
        <v>5997.875</v>
      </c>
      <c r="X31" s="1">
        <v>5735.5416666666661</v>
      </c>
      <c r="Y31" s="1">
        <v>5927.125</v>
      </c>
      <c r="Z31" s="1">
        <v>6176.75</v>
      </c>
      <c r="AA31" s="1">
        <v>6221.125</v>
      </c>
      <c r="AB31" s="1">
        <v>6267.875</v>
      </c>
      <c r="AC31" s="1">
        <v>6209.5416666666661</v>
      </c>
      <c r="AD31" s="1">
        <v>5549.3333333333339</v>
      </c>
      <c r="AE31" s="1">
        <v>5056.25</v>
      </c>
      <c r="AF31" s="1">
        <v>5639.4166666666661</v>
      </c>
      <c r="AG31" s="1">
        <v>6344.4583333333339</v>
      </c>
      <c r="AH31" s="1">
        <v>6313.3333333333339</v>
      </c>
      <c r="AI31" s="1">
        <v>5263.9583333333339</v>
      </c>
      <c r="AJ31" s="1">
        <v>4124.625</v>
      </c>
      <c r="AK31" s="1">
        <v>3640.9583333333335</v>
      </c>
      <c r="AL31" s="1">
        <v>3259.75</v>
      </c>
      <c r="AM31" s="1">
        <v>2859.375</v>
      </c>
      <c r="AN31" s="26">
        <v>2750.25</v>
      </c>
      <c r="AO31" s="26">
        <v>3224.333333333333</v>
      </c>
      <c r="AP31" s="26">
        <v>3715.208333333333</v>
      </c>
      <c r="AQ31" s="26">
        <v>3763.5416666666665</v>
      </c>
    </row>
    <row r="32" spans="1:43" x14ac:dyDescent="0.2">
      <c r="A32" t="s">
        <v>71</v>
      </c>
      <c r="B32" s="1">
        <v>144920.54166666669</v>
      </c>
      <c r="C32" s="1">
        <v>147663.33333333334</v>
      </c>
      <c r="D32" s="1">
        <v>150681.16666666669</v>
      </c>
      <c r="E32" s="1">
        <v>142639.41666666669</v>
      </c>
      <c r="F32" s="1">
        <v>132918.5</v>
      </c>
      <c r="G32" s="1">
        <v>129985.54166666666</v>
      </c>
      <c r="H32" s="1">
        <v>125736.95833333334</v>
      </c>
      <c r="I32" s="1">
        <v>121785.91666666666</v>
      </c>
      <c r="J32" s="1">
        <v>116849.70833333333</v>
      </c>
      <c r="K32" s="1">
        <v>109525.75</v>
      </c>
      <c r="L32" s="1">
        <v>104105.16666666667</v>
      </c>
      <c r="M32" s="1">
        <v>105877.5</v>
      </c>
      <c r="N32" s="1">
        <v>115420.91666666666</v>
      </c>
      <c r="O32" s="1">
        <v>124341.16666666666</v>
      </c>
      <c r="P32" s="1">
        <v>125443.41666666666</v>
      </c>
      <c r="Q32" s="1">
        <v>122257.45833333334</v>
      </c>
      <c r="R32" s="1">
        <v>115304.66666666667</v>
      </c>
      <c r="S32" s="1">
        <v>106592.16666666667</v>
      </c>
      <c r="T32" s="1">
        <v>97416</v>
      </c>
      <c r="U32" s="1">
        <v>82322.083333333328</v>
      </c>
      <c r="V32" s="1">
        <v>66171.333333333328</v>
      </c>
      <c r="W32" s="1">
        <v>55564.708333333336</v>
      </c>
      <c r="X32" s="1">
        <v>48648.833333333336</v>
      </c>
      <c r="Y32" s="1">
        <v>44650.875</v>
      </c>
      <c r="Z32" s="1">
        <v>44004.291666666664</v>
      </c>
      <c r="AA32" s="1">
        <v>45678.666666666664</v>
      </c>
      <c r="AB32" s="1">
        <v>45708.083333333328</v>
      </c>
      <c r="AC32" s="1">
        <v>43283.25</v>
      </c>
      <c r="AD32" s="1">
        <v>40326.25</v>
      </c>
      <c r="AE32" s="1">
        <v>38201.208333333328</v>
      </c>
      <c r="AF32" s="1">
        <v>37507.875</v>
      </c>
      <c r="AG32" s="1">
        <v>38473.25</v>
      </c>
      <c r="AH32" s="1">
        <v>40317.541666666664</v>
      </c>
      <c r="AI32" s="1">
        <v>40534.25</v>
      </c>
      <c r="AJ32" s="1">
        <v>38483.583333333336</v>
      </c>
      <c r="AK32" s="1">
        <v>35326.791666666672</v>
      </c>
      <c r="AL32" s="1">
        <v>30958.708333333336</v>
      </c>
      <c r="AM32" s="1">
        <v>24860.791666666668</v>
      </c>
      <c r="AN32" s="26">
        <v>18973.791666666668</v>
      </c>
      <c r="AO32" s="26">
        <v>14887.958333333334</v>
      </c>
      <c r="AP32" s="26">
        <v>12115.166666666668</v>
      </c>
      <c r="AQ32" s="26">
        <v>11111.916666666668</v>
      </c>
    </row>
    <row r="33" spans="1:43" x14ac:dyDescent="0.2">
      <c r="A33" t="s">
        <v>73</v>
      </c>
      <c r="B33" s="1">
        <v>17049.125</v>
      </c>
      <c r="C33" s="1">
        <v>18066.458333333332</v>
      </c>
      <c r="D33" s="1">
        <v>19132.708333333332</v>
      </c>
      <c r="E33" s="1">
        <v>18666.416666666664</v>
      </c>
      <c r="F33" s="1">
        <v>17793.5</v>
      </c>
      <c r="G33" s="1">
        <v>18032.291666666664</v>
      </c>
      <c r="H33" s="1">
        <v>18159.583333333332</v>
      </c>
      <c r="I33" s="1">
        <v>18214.666666666664</v>
      </c>
      <c r="J33" s="1">
        <v>19298.708333333336</v>
      </c>
      <c r="K33" s="1">
        <v>20337.666666666668</v>
      </c>
      <c r="L33" s="1">
        <v>20229.208333333336</v>
      </c>
      <c r="M33" s="1">
        <v>19969.416666666664</v>
      </c>
      <c r="N33" s="1">
        <v>22770.708333333332</v>
      </c>
      <c r="O33" s="1">
        <v>27502.375</v>
      </c>
      <c r="P33" s="1">
        <v>30689.666666666668</v>
      </c>
      <c r="Q33" s="1">
        <v>33006.041666666664</v>
      </c>
      <c r="R33" s="1">
        <v>34199.458333333328</v>
      </c>
      <c r="S33" s="1">
        <v>33741.583333333328</v>
      </c>
      <c r="T33" s="1">
        <v>28250.416666666664</v>
      </c>
      <c r="U33" s="1">
        <v>23734.958333333336</v>
      </c>
      <c r="V33" s="1">
        <v>24748.625</v>
      </c>
      <c r="W33" s="1">
        <v>24154.833333333336</v>
      </c>
      <c r="X33" s="1">
        <v>20572.791666666668</v>
      </c>
      <c r="Y33" s="1">
        <v>17495.458333333336</v>
      </c>
      <c r="Z33" s="1">
        <v>16844.125</v>
      </c>
      <c r="AA33" s="1">
        <v>17283.708333333336</v>
      </c>
      <c r="AB33" s="1">
        <v>17608.5</v>
      </c>
      <c r="AC33" s="1">
        <v>16646.041666666664</v>
      </c>
      <c r="AD33" s="1">
        <v>15006.083333333332</v>
      </c>
      <c r="AE33" s="1">
        <v>14603.208333333332</v>
      </c>
      <c r="AF33" s="1">
        <v>16612.291666666664</v>
      </c>
      <c r="AG33" s="1">
        <v>19439.291666666664</v>
      </c>
      <c r="AH33" s="1">
        <v>20375.458333333336</v>
      </c>
      <c r="AI33" s="1">
        <v>18845.791666666668</v>
      </c>
      <c r="AJ33" s="1">
        <v>16195.666666666668</v>
      </c>
      <c r="AK33" s="1">
        <v>14473.583333333332</v>
      </c>
      <c r="AL33" s="1">
        <v>13652.5</v>
      </c>
      <c r="AM33" s="1">
        <v>12843.291666666668</v>
      </c>
      <c r="AN33" s="26">
        <v>12177.583333333334</v>
      </c>
      <c r="AO33" s="26">
        <v>11514.041666666668</v>
      </c>
      <c r="AP33" s="26">
        <v>10825.666666666668</v>
      </c>
      <c r="AQ33" s="26">
        <v>11033.875</v>
      </c>
    </row>
    <row r="34" spans="1:43" x14ac:dyDescent="0.2">
      <c r="A34" t="s">
        <v>4</v>
      </c>
      <c r="B34" s="1">
        <v>367309.20833333337</v>
      </c>
      <c r="C34" s="1">
        <v>363110.33333333337</v>
      </c>
      <c r="D34" s="1">
        <v>365817.95833333337</v>
      </c>
      <c r="E34" s="1">
        <v>360005.16666666663</v>
      </c>
      <c r="F34" s="1">
        <v>358197</v>
      </c>
      <c r="G34" s="1">
        <v>367601.25</v>
      </c>
      <c r="H34" s="1">
        <v>372325.125</v>
      </c>
      <c r="I34" s="1">
        <v>369582.79166666669</v>
      </c>
      <c r="J34" s="1">
        <v>358879.16666666669</v>
      </c>
      <c r="K34" s="1">
        <v>345444.20833333337</v>
      </c>
      <c r="L34" s="1">
        <v>338459.25</v>
      </c>
      <c r="M34" s="1">
        <v>343936.04166666663</v>
      </c>
      <c r="N34" s="1">
        <v>364947</v>
      </c>
      <c r="O34" s="1">
        <v>391349.375</v>
      </c>
      <c r="P34" s="1">
        <v>421750.66666666663</v>
      </c>
      <c r="Q34" s="1">
        <v>449844.83333333337</v>
      </c>
      <c r="R34" s="1">
        <v>455395.125</v>
      </c>
      <c r="S34" s="1">
        <v>437095.29166666663</v>
      </c>
      <c r="T34" s="1">
        <v>400686.83333333337</v>
      </c>
      <c r="U34" s="1">
        <v>366780.54166666669</v>
      </c>
      <c r="V34" s="1">
        <v>332272.5</v>
      </c>
      <c r="W34" s="1">
        <v>279794.16666666663</v>
      </c>
      <c r="X34" s="1">
        <v>234942.83333333331</v>
      </c>
      <c r="Y34" s="1">
        <v>210473.95833333331</v>
      </c>
      <c r="Z34" s="1">
        <v>198280.29166666669</v>
      </c>
      <c r="AA34" s="1">
        <v>196354.375</v>
      </c>
      <c r="AB34" s="1">
        <v>192547.125</v>
      </c>
      <c r="AC34" s="1">
        <v>179879.08333333334</v>
      </c>
      <c r="AD34" s="1">
        <v>163469</v>
      </c>
      <c r="AE34" s="1">
        <v>152993.33333333331</v>
      </c>
      <c r="AF34" s="1">
        <v>152879.33333333331</v>
      </c>
      <c r="AG34" s="1">
        <v>156564.41666666666</v>
      </c>
      <c r="AH34" s="1">
        <v>159592.45833333331</v>
      </c>
      <c r="AI34" s="1">
        <v>160606.33333333331</v>
      </c>
      <c r="AJ34" s="1">
        <v>160122.45833333331</v>
      </c>
      <c r="AK34" s="1">
        <v>157088.54166666669</v>
      </c>
      <c r="AL34" s="1">
        <v>153169</v>
      </c>
      <c r="AM34" s="1">
        <v>149324.83333333331</v>
      </c>
      <c r="AN34" s="26">
        <v>142262.625</v>
      </c>
      <c r="AO34" s="26">
        <v>133621</v>
      </c>
      <c r="AP34" s="26">
        <v>123254.58333333334</v>
      </c>
      <c r="AQ34" s="26">
        <v>117266.79166666667</v>
      </c>
    </row>
    <row r="35" spans="1:43" x14ac:dyDescent="0.2">
      <c r="A35" t="s">
        <v>76</v>
      </c>
      <c r="B35" s="1">
        <v>73863.5</v>
      </c>
      <c r="C35" s="1">
        <v>76492.375</v>
      </c>
      <c r="D35" s="1">
        <v>78684.708333333343</v>
      </c>
      <c r="E35" s="1">
        <v>73223.416666666657</v>
      </c>
      <c r="F35" s="1">
        <v>68881.416666666657</v>
      </c>
      <c r="G35" s="1">
        <v>68032.583333333343</v>
      </c>
      <c r="H35" s="1">
        <v>65064.666666666672</v>
      </c>
      <c r="I35" s="1">
        <v>65615.416666666672</v>
      </c>
      <c r="J35" s="1">
        <v>67338.458333333343</v>
      </c>
      <c r="K35" s="1">
        <v>70082.791666666657</v>
      </c>
      <c r="L35" s="1">
        <v>75709.416666666657</v>
      </c>
      <c r="M35" s="1">
        <v>84509</v>
      </c>
      <c r="N35" s="1">
        <v>100382.66666666666</v>
      </c>
      <c r="O35" s="1">
        <v>117470.41666666666</v>
      </c>
      <c r="P35" s="1">
        <v>127891.29166666667</v>
      </c>
      <c r="Q35" s="1">
        <v>130987.29166666667</v>
      </c>
      <c r="R35" s="1">
        <v>126606.375</v>
      </c>
      <c r="S35" s="1">
        <v>116389.5</v>
      </c>
      <c r="T35" s="1">
        <v>102140.45833333334</v>
      </c>
      <c r="U35" s="1">
        <v>83407.041666666672</v>
      </c>
      <c r="V35" s="1">
        <v>63871.958333333336</v>
      </c>
      <c r="W35" s="1">
        <v>50063.041666666672</v>
      </c>
      <c r="X35" s="1">
        <v>44201.75</v>
      </c>
      <c r="Y35" s="1">
        <v>42730.958333333328</v>
      </c>
      <c r="Z35" s="1">
        <v>40996.958333333328</v>
      </c>
      <c r="AA35" s="1">
        <v>38447.625</v>
      </c>
      <c r="AB35" s="1">
        <v>34781.625</v>
      </c>
      <c r="AC35" s="1">
        <v>31070.958333333336</v>
      </c>
      <c r="AD35" s="1">
        <v>27738.208333333336</v>
      </c>
      <c r="AE35" s="1">
        <v>25340.833333333336</v>
      </c>
      <c r="AF35" s="1">
        <v>25860.916666666664</v>
      </c>
      <c r="AG35" s="1">
        <v>26014.208333333332</v>
      </c>
      <c r="AH35" s="1">
        <v>24468.416666666664</v>
      </c>
      <c r="AI35" s="1">
        <v>23208.25</v>
      </c>
      <c r="AJ35" s="1">
        <v>21622.125</v>
      </c>
      <c r="AK35" s="1">
        <v>19714.5</v>
      </c>
      <c r="AL35" s="1">
        <v>17675.958333333336</v>
      </c>
      <c r="AM35" s="1">
        <v>16460.833333333336</v>
      </c>
      <c r="AN35" s="26">
        <v>15988.541666666668</v>
      </c>
      <c r="AO35" s="26">
        <v>14880.25</v>
      </c>
      <c r="AP35" s="26">
        <v>13251.666666666666</v>
      </c>
      <c r="AQ35" s="26">
        <v>11813.916666666666</v>
      </c>
    </row>
    <row r="36" spans="1:43" x14ac:dyDescent="0.2">
      <c r="A36" t="s">
        <v>78</v>
      </c>
      <c r="B36" s="1">
        <v>4768.541666666667</v>
      </c>
      <c r="C36" s="1">
        <v>4772.2083333333339</v>
      </c>
      <c r="D36" s="1">
        <v>4821.6666666666661</v>
      </c>
      <c r="E36" s="1">
        <v>4318.25</v>
      </c>
      <c r="F36" s="1">
        <v>3957.583333333333</v>
      </c>
      <c r="G36" s="1">
        <v>4149.4583333333339</v>
      </c>
      <c r="H36" s="1">
        <v>4373.541666666667</v>
      </c>
      <c r="I36" s="1">
        <v>4734.75</v>
      </c>
      <c r="J36" s="1">
        <v>5011.5416666666661</v>
      </c>
      <c r="K36" s="1">
        <v>5186.75</v>
      </c>
      <c r="L36" s="1">
        <v>5406.8333333333339</v>
      </c>
      <c r="M36" s="1">
        <v>5554.125</v>
      </c>
      <c r="N36" s="1">
        <v>5753.0416666666661</v>
      </c>
      <c r="O36" s="1">
        <v>6214.625</v>
      </c>
      <c r="P36" s="1">
        <v>6440.9166666666661</v>
      </c>
      <c r="Q36" s="1">
        <v>6036.1666666666661</v>
      </c>
      <c r="R36" s="1">
        <v>5403.75</v>
      </c>
      <c r="S36" s="1">
        <v>4949.8333333333339</v>
      </c>
      <c r="T36" s="1">
        <v>4353.541666666667</v>
      </c>
      <c r="U36" s="1">
        <v>3586.2916666666665</v>
      </c>
      <c r="V36" s="1">
        <v>3153.25</v>
      </c>
      <c r="W36" s="1">
        <v>2974.416666666667</v>
      </c>
      <c r="X36" s="1">
        <v>2979.125</v>
      </c>
      <c r="Y36" s="1">
        <v>3168.833333333333</v>
      </c>
      <c r="Z36" s="1">
        <v>3308.958333333333</v>
      </c>
      <c r="AA36" s="1">
        <v>3162.333333333333</v>
      </c>
      <c r="AB36" s="1">
        <v>2904.5</v>
      </c>
      <c r="AC36" s="1">
        <v>2752.041666666667</v>
      </c>
      <c r="AD36" s="1">
        <v>2602.666666666667</v>
      </c>
      <c r="AE36" s="1">
        <v>2474.541666666667</v>
      </c>
      <c r="AF36" s="1">
        <v>2248.125</v>
      </c>
      <c r="AG36" s="1">
        <v>1979.8333333333335</v>
      </c>
      <c r="AH36" s="1">
        <v>1781.5416666666667</v>
      </c>
      <c r="AI36" s="1">
        <v>1611.125</v>
      </c>
      <c r="AJ36" s="1">
        <v>1431.8333333333333</v>
      </c>
      <c r="AK36" s="1">
        <v>1259.0416666666665</v>
      </c>
      <c r="AL36" s="1">
        <v>1142.9166666666665</v>
      </c>
      <c r="AM36" s="1">
        <v>1071.25</v>
      </c>
      <c r="AN36" s="26">
        <v>1042.0833333333335</v>
      </c>
      <c r="AO36" s="26">
        <v>1003.5416666666667</v>
      </c>
      <c r="AP36" s="26">
        <v>942.33333333333337</v>
      </c>
      <c r="AQ36" s="26">
        <v>934.66666666666674</v>
      </c>
    </row>
    <row r="37" spans="1:43" x14ac:dyDescent="0.2">
      <c r="A37" t="s">
        <v>80</v>
      </c>
      <c r="B37" s="1">
        <v>168913.83333333331</v>
      </c>
      <c r="C37" s="1">
        <v>176857.66666666669</v>
      </c>
      <c r="D37" s="1">
        <v>197136.83333333334</v>
      </c>
      <c r="E37" s="1">
        <v>202032.95833333334</v>
      </c>
      <c r="F37" s="1">
        <v>206940.08333333334</v>
      </c>
      <c r="G37" s="1">
        <v>221355.16666666669</v>
      </c>
      <c r="H37" s="1">
        <v>225241.875</v>
      </c>
      <c r="I37" s="1">
        <v>226241.16666666669</v>
      </c>
      <c r="J37" s="1">
        <v>227079.83333333334</v>
      </c>
      <c r="K37" s="1">
        <v>225821.875</v>
      </c>
      <c r="L37" s="1">
        <v>223588.33333333331</v>
      </c>
      <c r="M37" s="1">
        <v>224973.16666666669</v>
      </c>
      <c r="N37" s="1">
        <v>237181.5</v>
      </c>
      <c r="O37" s="1">
        <v>254961.20833333331</v>
      </c>
      <c r="P37" s="1">
        <v>260022.875</v>
      </c>
      <c r="Q37" s="1">
        <v>251545.66666666669</v>
      </c>
      <c r="R37" s="1">
        <v>234057.16666666669</v>
      </c>
      <c r="S37" s="1">
        <v>212376.875</v>
      </c>
      <c r="T37" s="1">
        <v>189357.58333333331</v>
      </c>
      <c r="U37" s="1">
        <v>153216.58333333331</v>
      </c>
      <c r="V37" s="1">
        <v>117525.04166666666</v>
      </c>
      <c r="W37" s="1">
        <v>99660</v>
      </c>
      <c r="X37" s="1">
        <v>89511.666666666672</v>
      </c>
      <c r="Y37" s="1">
        <v>83938.333333333343</v>
      </c>
      <c r="Z37" s="1">
        <v>84195.958333333343</v>
      </c>
      <c r="AA37" s="1">
        <v>84546.708333333343</v>
      </c>
      <c r="AB37" s="1">
        <v>83199.291666666657</v>
      </c>
      <c r="AC37" s="1">
        <v>80511.666666666657</v>
      </c>
      <c r="AD37" s="1">
        <v>78871.083333333343</v>
      </c>
      <c r="AE37" s="1">
        <v>79698.375</v>
      </c>
      <c r="AF37" s="1">
        <v>87212.125</v>
      </c>
      <c r="AG37" s="1">
        <v>97069.875</v>
      </c>
      <c r="AH37" s="1">
        <v>96875.5</v>
      </c>
      <c r="AI37" s="1">
        <v>84026.458333333343</v>
      </c>
      <c r="AJ37" s="1">
        <v>70815.875</v>
      </c>
      <c r="AK37" s="1">
        <v>64349.375</v>
      </c>
      <c r="AL37" s="1">
        <v>60470.875</v>
      </c>
      <c r="AM37" s="1">
        <v>57869.291666666672</v>
      </c>
      <c r="AN37" s="26">
        <v>55590.083333333336</v>
      </c>
      <c r="AO37" s="26">
        <v>52091.041666666672</v>
      </c>
      <c r="AP37" s="26">
        <v>50071.791666666672</v>
      </c>
      <c r="AQ37" s="26">
        <v>51229.583333333336</v>
      </c>
    </row>
    <row r="38" spans="1:43" x14ac:dyDescent="0.2">
      <c r="A38" t="s">
        <v>82</v>
      </c>
      <c r="B38" s="1">
        <v>28708.5</v>
      </c>
      <c r="C38" s="1">
        <v>29782.291666666668</v>
      </c>
      <c r="D38" s="1">
        <v>30304.166666666668</v>
      </c>
      <c r="E38" s="1">
        <v>26544.083333333336</v>
      </c>
      <c r="F38" s="1">
        <v>24552.458333333336</v>
      </c>
      <c r="G38" s="1">
        <v>26625.791666666668</v>
      </c>
      <c r="H38" s="1">
        <v>27976.083333333336</v>
      </c>
      <c r="I38" s="1">
        <v>29719.791666666664</v>
      </c>
      <c r="J38" s="1">
        <v>32490.583333333336</v>
      </c>
      <c r="K38" s="1">
        <v>34927.375</v>
      </c>
      <c r="L38" s="1">
        <v>35904.083333333328</v>
      </c>
      <c r="M38" s="1">
        <v>38256.916666666672</v>
      </c>
      <c r="N38" s="1">
        <v>41930.25</v>
      </c>
      <c r="O38" s="1">
        <v>45580.958333333328</v>
      </c>
      <c r="P38" s="1">
        <v>47838.5</v>
      </c>
      <c r="Q38" s="1">
        <v>47391.583333333328</v>
      </c>
      <c r="R38" s="1">
        <v>45255.75</v>
      </c>
      <c r="S38" s="1">
        <v>40303.041666666672</v>
      </c>
      <c r="T38" s="1">
        <v>32504.333333333336</v>
      </c>
      <c r="U38" s="1">
        <v>25969.708333333336</v>
      </c>
      <c r="V38" s="1">
        <v>21006.625</v>
      </c>
      <c r="W38" s="1">
        <v>16177.458333333332</v>
      </c>
      <c r="X38" s="1">
        <v>14076.875</v>
      </c>
      <c r="Y38" s="1">
        <v>14460.041666666668</v>
      </c>
      <c r="Z38" s="1">
        <v>14941.458333333332</v>
      </c>
      <c r="AA38" s="1">
        <v>14422.708333333332</v>
      </c>
      <c r="AB38" s="1">
        <v>12639.75</v>
      </c>
      <c r="AC38" s="1">
        <v>10740.916666666668</v>
      </c>
      <c r="AD38" s="1">
        <v>9792.1666666666679</v>
      </c>
      <c r="AE38" s="1">
        <v>9090.1666666666679</v>
      </c>
      <c r="AF38" s="1">
        <v>9018.125</v>
      </c>
      <c r="AG38" s="1">
        <v>9491.5416666666661</v>
      </c>
      <c r="AH38" s="1">
        <v>9350.2916666666661</v>
      </c>
      <c r="AI38" s="1">
        <v>8861.7916666666661</v>
      </c>
      <c r="AJ38" s="1">
        <v>8164.125</v>
      </c>
      <c r="AK38" s="1">
        <v>7438.2916666666661</v>
      </c>
      <c r="AL38" s="1">
        <v>7233.9583333333339</v>
      </c>
      <c r="AM38" s="1">
        <v>7226.166666666667</v>
      </c>
      <c r="AN38" s="26">
        <v>7026.166666666667</v>
      </c>
      <c r="AO38" s="26">
        <v>6574.7083333333339</v>
      </c>
      <c r="AP38" s="26">
        <v>6095.7083333333339</v>
      </c>
      <c r="AQ38" s="26">
        <v>5787.625</v>
      </c>
    </row>
    <row r="39" spans="1:43" x14ac:dyDescent="0.2">
      <c r="A39" t="s">
        <v>84</v>
      </c>
      <c r="B39" s="1">
        <v>42403.375</v>
      </c>
      <c r="C39" s="1">
        <v>39459.166666666672</v>
      </c>
      <c r="D39" s="1">
        <v>35906.375</v>
      </c>
      <c r="E39" s="1">
        <v>30724.25</v>
      </c>
      <c r="F39" s="1">
        <v>27808.5</v>
      </c>
      <c r="G39" s="1">
        <v>27315.916666666668</v>
      </c>
      <c r="H39" s="1">
        <v>27789.541666666668</v>
      </c>
      <c r="I39" s="1">
        <v>29429.166666666668</v>
      </c>
      <c r="J39" s="1">
        <v>30279.166666666668</v>
      </c>
      <c r="K39" s="1">
        <v>30725.5</v>
      </c>
      <c r="L39" s="1">
        <v>31649.375</v>
      </c>
      <c r="M39" s="1">
        <v>32760.208333333336</v>
      </c>
      <c r="N39" s="1">
        <v>36387.666666666672</v>
      </c>
      <c r="O39" s="1">
        <v>40405.75</v>
      </c>
      <c r="P39" s="1">
        <v>42163.083333333328</v>
      </c>
      <c r="Q39" s="1">
        <v>42198.708333333328</v>
      </c>
      <c r="R39" s="1">
        <v>39914.75</v>
      </c>
      <c r="S39" s="1">
        <v>34701.458333333336</v>
      </c>
      <c r="T39" s="1">
        <v>26743.375</v>
      </c>
      <c r="U39" s="1">
        <v>19908.125</v>
      </c>
      <c r="V39" s="1">
        <v>17244.625</v>
      </c>
      <c r="W39" s="1">
        <v>16857.458333333336</v>
      </c>
      <c r="X39" s="1">
        <v>16689.791666666664</v>
      </c>
      <c r="Y39" s="1">
        <v>17425.625</v>
      </c>
      <c r="Z39" s="1">
        <v>18430.625</v>
      </c>
      <c r="AA39" s="1">
        <v>18740.166666666664</v>
      </c>
      <c r="AB39" s="1">
        <v>19021.875</v>
      </c>
      <c r="AC39" s="1">
        <v>18751.5</v>
      </c>
      <c r="AD39" s="1">
        <v>18320.25</v>
      </c>
      <c r="AE39" s="1">
        <v>19597.125</v>
      </c>
      <c r="AF39" s="1">
        <v>23233.041666666664</v>
      </c>
      <c r="AG39" s="1">
        <v>26972.708333333332</v>
      </c>
      <c r="AH39" s="1">
        <v>30181</v>
      </c>
      <c r="AI39" s="1">
        <v>34037.5</v>
      </c>
      <c r="AJ39" s="1">
        <v>35909.791666666672</v>
      </c>
      <c r="AK39" s="1">
        <v>34457.458333333328</v>
      </c>
      <c r="AL39" s="1">
        <v>30185.333333333332</v>
      </c>
      <c r="AM39" s="1">
        <v>25704.5</v>
      </c>
      <c r="AN39" s="26">
        <v>23293.75</v>
      </c>
      <c r="AO39" s="26">
        <v>21809.333333333336</v>
      </c>
      <c r="AP39" s="26">
        <v>20964.208333333336</v>
      </c>
      <c r="AQ39" s="26">
        <v>20196.708333333336</v>
      </c>
    </row>
    <row r="40" spans="1:43" x14ac:dyDescent="0.2">
      <c r="A40" t="s">
        <v>86</v>
      </c>
      <c r="B40" s="1">
        <v>211596.66666666669</v>
      </c>
      <c r="C40" s="1">
        <v>214969.125</v>
      </c>
      <c r="D40" s="1">
        <v>218107.04166666666</v>
      </c>
      <c r="E40" s="1">
        <v>209511.70833333331</v>
      </c>
      <c r="F40" s="1">
        <v>195947.79166666669</v>
      </c>
      <c r="G40" s="1">
        <v>191563.04166666669</v>
      </c>
      <c r="H40" s="1">
        <v>188626.04166666669</v>
      </c>
      <c r="I40" s="1">
        <v>188862.70833333334</v>
      </c>
      <c r="J40" s="1">
        <v>187734.66666666669</v>
      </c>
      <c r="K40" s="1">
        <v>181270.58333333331</v>
      </c>
      <c r="L40" s="1">
        <v>176130.75</v>
      </c>
      <c r="M40" s="1">
        <v>177305.375</v>
      </c>
      <c r="N40" s="1">
        <v>187150.25</v>
      </c>
      <c r="O40" s="1">
        <v>197932.125</v>
      </c>
      <c r="P40" s="1">
        <v>204194.41666666666</v>
      </c>
      <c r="Q40" s="1">
        <v>208584.75</v>
      </c>
      <c r="R40" s="1">
        <v>205820.08333333334</v>
      </c>
      <c r="S40" s="1">
        <v>193101.16666666669</v>
      </c>
      <c r="T40" s="1">
        <v>170563.29166666669</v>
      </c>
      <c r="U40" s="1">
        <v>141662.83333333334</v>
      </c>
      <c r="V40" s="1">
        <v>114069.875</v>
      </c>
      <c r="W40" s="1">
        <v>94150.25</v>
      </c>
      <c r="X40" s="1">
        <v>84833.166666666657</v>
      </c>
      <c r="Y40" s="1">
        <v>80999.791666666657</v>
      </c>
      <c r="Z40" s="1">
        <v>81097.875</v>
      </c>
      <c r="AA40" s="1">
        <v>86461.333333333343</v>
      </c>
      <c r="AB40" s="1">
        <v>93962.291666666657</v>
      </c>
      <c r="AC40" s="1">
        <v>95881.375</v>
      </c>
      <c r="AD40" s="1">
        <v>90278.541666666672</v>
      </c>
      <c r="AE40" s="1">
        <v>82673.291666666672</v>
      </c>
      <c r="AF40" s="1">
        <v>80763.5</v>
      </c>
      <c r="AG40" s="1">
        <v>84120.458333333328</v>
      </c>
      <c r="AH40" s="1">
        <v>86231.25</v>
      </c>
      <c r="AI40" s="1">
        <v>84551.458333333343</v>
      </c>
      <c r="AJ40" s="1">
        <v>79959.875</v>
      </c>
      <c r="AK40" s="1">
        <v>75982.75</v>
      </c>
      <c r="AL40" s="1">
        <v>72671.291666666657</v>
      </c>
      <c r="AM40" s="1">
        <v>66688.125</v>
      </c>
      <c r="AN40" s="26">
        <v>58455.416666666664</v>
      </c>
      <c r="AO40" s="26">
        <v>50306.333333333328</v>
      </c>
      <c r="AP40" s="26">
        <v>43767</v>
      </c>
      <c r="AQ40" s="26">
        <v>38023.791666666672</v>
      </c>
    </row>
    <row r="41" spans="1:43" x14ac:dyDescent="0.2">
      <c r="A41" t="s">
        <v>91</v>
      </c>
      <c r="B41" s="1">
        <v>17108.041666666664</v>
      </c>
      <c r="C41" s="1">
        <v>17773.208333333332</v>
      </c>
      <c r="D41" s="1">
        <v>18761.5</v>
      </c>
      <c r="E41" s="1">
        <v>17818.458333333336</v>
      </c>
      <c r="F41" s="1">
        <v>16300.791666666668</v>
      </c>
      <c r="G41" s="1">
        <v>15863.541666666668</v>
      </c>
      <c r="H41" s="1">
        <v>15789.541666666668</v>
      </c>
      <c r="I41" s="1">
        <v>15941.083333333334</v>
      </c>
      <c r="J41" s="1">
        <v>15812.625</v>
      </c>
      <c r="K41" s="1">
        <v>15311.333333333332</v>
      </c>
      <c r="L41" s="1">
        <v>15138.875</v>
      </c>
      <c r="M41" s="1">
        <v>16288.833333333334</v>
      </c>
      <c r="N41" s="1">
        <v>18734.25</v>
      </c>
      <c r="O41" s="1">
        <v>20803.125</v>
      </c>
      <c r="P41" s="1">
        <v>21924.583333333336</v>
      </c>
      <c r="Q41" s="1">
        <v>22536.375</v>
      </c>
      <c r="R41" s="1">
        <v>22291.583333333336</v>
      </c>
      <c r="S41" s="1">
        <v>21397.333333333336</v>
      </c>
      <c r="T41" s="1">
        <v>20276.041666666664</v>
      </c>
      <c r="U41" s="1">
        <v>19326</v>
      </c>
      <c r="V41" s="1">
        <v>18457.75</v>
      </c>
      <c r="W41" s="1">
        <v>17581.125</v>
      </c>
      <c r="X41" s="1">
        <v>16718.041666666668</v>
      </c>
      <c r="Y41" s="1">
        <v>15790.75</v>
      </c>
      <c r="Z41" s="1">
        <v>15070.375</v>
      </c>
      <c r="AA41" s="1">
        <v>14459.083333333332</v>
      </c>
      <c r="AB41" s="1">
        <v>13562.541666666668</v>
      </c>
      <c r="AC41" s="1">
        <v>12551.625</v>
      </c>
      <c r="AD41" s="1">
        <v>11650.291666666666</v>
      </c>
      <c r="AE41" s="1">
        <v>10743.333333333332</v>
      </c>
      <c r="AF41" s="1">
        <v>9424.7916666666679</v>
      </c>
      <c r="AG41" s="1">
        <v>7842.9583333333339</v>
      </c>
      <c r="AH41" s="1">
        <v>6858.625</v>
      </c>
      <c r="AI41" s="1">
        <v>6518.625</v>
      </c>
      <c r="AJ41" s="1">
        <v>6229.5416666666661</v>
      </c>
      <c r="AK41" s="1">
        <v>5694.75</v>
      </c>
      <c r="AL41" s="1">
        <v>5043.8333333333339</v>
      </c>
      <c r="AM41" s="1">
        <v>4390.0833333333339</v>
      </c>
      <c r="AN41" s="26">
        <v>4337.9166666666661</v>
      </c>
      <c r="AO41" s="26">
        <v>4376.458333333333</v>
      </c>
      <c r="AP41" s="26">
        <v>4065.875</v>
      </c>
      <c r="AQ41" s="26">
        <v>3512.625</v>
      </c>
    </row>
    <row r="42" spans="1:43" x14ac:dyDescent="0.2">
      <c r="A42" t="s">
        <v>92</v>
      </c>
      <c r="B42" s="1">
        <v>51342</v>
      </c>
      <c r="C42" s="1">
        <v>54360.916666666664</v>
      </c>
      <c r="D42" s="1">
        <v>57029.291666666664</v>
      </c>
      <c r="E42" s="1">
        <v>54132.708333333328</v>
      </c>
      <c r="F42" s="1">
        <v>49814.25</v>
      </c>
      <c r="G42" s="1">
        <v>47383.291666666672</v>
      </c>
      <c r="H42" s="1">
        <v>44668.625000000015</v>
      </c>
      <c r="I42" s="1">
        <v>45054.45833333335</v>
      </c>
      <c r="J42" s="1">
        <v>45551.791666666672</v>
      </c>
      <c r="K42" s="1">
        <v>42121.125</v>
      </c>
      <c r="L42" s="1">
        <v>38519.208333333328</v>
      </c>
      <c r="M42" s="1">
        <v>38590.625</v>
      </c>
      <c r="N42" s="1">
        <v>42989.375</v>
      </c>
      <c r="O42" s="1">
        <v>48428.875</v>
      </c>
      <c r="P42" s="1">
        <v>52007.666666666672</v>
      </c>
      <c r="Q42" s="1">
        <v>52439.25</v>
      </c>
      <c r="R42" s="1">
        <v>49834.020833333328</v>
      </c>
      <c r="S42" s="1">
        <v>46147.6875</v>
      </c>
      <c r="T42" s="1">
        <v>37562.708333333336</v>
      </c>
      <c r="U42" s="1">
        <v>27228.083333333336</v>
      </c>
      <c r="V42" s="1">
        <v>20582.25</v>
      </c>
      <c r="W42" s="1">
        <v>17660.333333333336</v>
      </c>
      <c r="X42" s="1">
        <v>18515.958333333336</v>
      </c>
      <c r="Y42" s="1">
        <v>20624.291666666664</v>
      </c>
      <c r="Z42" s="1">
        <v>21454.041666666664</v>
      </c>
      <c r="AA42" s="1">
        <v>19993.25</v>
      </c>
      <c r="AB42" s="1">
        <v>18620.458333333336</v>
      </c>
      <c r="AC42" s="1">
        <v>18028.208333333336</v>
      </c>
      <c r="AD42" s="1">
        <v>16819.823028427327</v>
      </c>
      <c r="AE42" s="1">
        <v>16320.489695093993</v>
      </c>
      <c r="AF42" s="1">
        <v>17910.458333333332</v>
      </c>
      <c r="AG42" s="1">
        <v>19847.958333333332</v>
      </c>
      <c r="AH42" s="1">
        <v>19781.125</v>
      </c>
      <c r="AI42" s="1">
        <v>17439.125</v>
      </c>
      <c r="AJ42" s="1">
        <v>15158.416666666668</v>
      </c>
      <c r="AK42" s="1">
        <v>13608.333333333332</v>
      </c>
      <c r="AL42" s="1">
        <v>12301.833333333332</v>
      </c>
      <c r="AM42" s="1">
        <v>11431.416666666668</v>
      </c>
      <c r="AN42" s="26">
        <v>10578.875</v>
      </c>
      <c r="AO42" s="26">
        <v>9782.2083333333321</v>
      </c>
      <c r="AP42" s="26">
        <v>9261.2916666666679</v>
      </c>
      <c r="AQ42" s="26">
        <v>8973.9583333333339</v>
      </c>
    </row>
    <row r="43" spans="1:43" x14ac:dyDescent="0.2">
      <c r="A43" t="s">
        <v>94</v>
      </c>
      <c r="B43" s="1">
        <v>7343.5</v>
      </c>
      <c r="C43" s="1">
        <v>7344.416666666667</v>
      </c>
      <c r="D43" s="1">
        <v>7027.5833333333339</v>
      </c>
      <c r="E43" s="1">
        <v>6250.9583333333339</v>
      </c>
      <c r="F43" s="1">
        <v>5901.4583333333339</v>
      </c>
      <c r="G43" s="1">
        <v>5883.2916666666661</v>
      </c>
      <c r="H43" s="1">
        <v>5849.5416666666661</v>
      </c>
      <c r="I43" s="1">
        <v>6102.625</v>
      </c>
      <c r="J43" s="1">
        <v>6444.4583333333339</v>
      </c>
      <c r="K43" s="1">
        <v>6561</v>
      </c>
      <c r="L43" s="1">
        <v>6573.6666666666661</v>
      </c>
      <c r="M43" s="1">
        <v>6694.875</v>
      </c>
      <c r="N43" s="1">
        <v>6928.0833333333339</v>
      </c>
      <c r="O43" s="1">
        <v>7164.9583333333339</v>
      </c>
      <c r="P43" s="1">
        <v>7196.2083333333339</v>
      </c>
      <c r="Q43" s="1">
        <v>6977.541666666667</v>
      </c>
      <c r="R43" s="1">
        <v>6484.916666666667</v>
      </c>
      <c r="S43" s="1">
        <v>6004.666666666667</v>
      </c>
      <c r="T43" s="1">
        <v>5303.041666666667</v>
      </c>
      <c r="U43" s="1">
        <v>4226.875</v>
      </c>
      <c r="V43" s="1">
        <v>3375.041666666667</v>
      </c>
      <c r="W43" s="1">
        <v>2924.041666666667</v>
      </c>
      <c r="X43" s="1">
        <v>2757.0833333333335</v>
      </c>
      <c r="Y43" s="1">
        <v>2797.291666666667</v>
      </c>
      <c r="Z43" s="1">
        <v>2816.416666666667</v>
      </c>
      <c r="AA43" s="1">
        <v>2760.75</v>
      </c>
      <c r="AB43" s="1">
        <v>2765.0416666666665</v>
      </c>
      <c r="AC43" s="1">
        <v>2817.458333333333</v>
      </c>
      <c r="AD43" s="1">
        <v>2865.208333333333</v>
      </c>
      <c r="AE43" s="1">
        <v>2870.4166666666665</v>
      </c>
      <c r="AF43" s="1">
        <v>2940.7916666666665</v>
      </c>
      <c r="AG43" s="1">
        <v>3115.25</v>
      </c>
      <c r="AH43" s="1">
        <v>3221.7083333333335</v>
      </c>
      <c r="AI43" s="1">
        <v>3221.541666666667</v>
      </c>
      <c r="AJ43" s="1">
        <v>3166.166666666667</v>
      </c>
      <c r="AK43" s="1">
        <v>3087.416666666667</v>
      </c>
      <c r="AL43" s="1">
        <v>3024</v>
      </c>
      <c r="AM43" s="1">
        <v>3011.916666666667</v>
      </c>
      <c r="AN43" s="26">
        <v>3019.791666666667</v>
      </c>
      <c r="AO43" s="26">
        <v>2986.708333333333</v>
      </c>
      <c r="AP43" s="26">
        <v>2929.125</v>
      </c>
      <c r="AQ43" s="26">
        <v>2817.7083333333335</v>
      </c>
    </row>
    <row r="44" spans="1:43" x14ac:dyDescent="0.2">
      <c r="A44" t="s">
        <v>95</v>
      </c>
      <c r="B44" s="1">
        <v>58330.666666666672</v>
      </c>
      <c r="C44" s="1">
        <v>60302.416666666672</v>
      </c>
      <c r="D44" s="1">
        <v>63083.583333333328</v>
      </c>
      <c r="E44" s="1">
        <v>59893.625</v>
      </c>
      <c r="F44" s="1">
        <v>57534.583333333336</v>
      </c>
      <c r="G44" s="1">
        <v>58593.166666666672</v>
      </c>
      <c r="H44" s="1">
        <v>57779.958333333328</v>
      </c>
      <c r="I44" s="1">
        <v>58861.75</v>
      </c>
      <c r="J44" s="1">
        <v>63498.666666666672</v>
      </c>
      <c r="K44" s="1">
        <v>67334.625</v>
      </c>
      <c r="L44" s="1">
        <v>69956.666666666657</v>
      </c>
      <c r="M44" s="1">
        <v>75155.041666666657</v>
      </c>
      <c r="N44" s="1">
        <v>84244.458333333343</v>
      </c>
      <c r="O44" s="1">
        <v>93902.958333333343</v>
      </c>
      <c r="P44" s="1">
        <v>103663.95833333334</v>
      </c>
      <c r="Q44" s="1">
        <v>109594.33333333334</v>
      </c>
      <c r="R44" s="1">
        <v>106039.75</v>
      </c>
      <c r="S44" s="1">
        <v>98550.125</v>
      </c>
      <c r="T44" s="1">
        <v>79289.333333333328</v>
      </c>
      <c r="U44" s="1">
        <v>60774.291666666664</v>
      </c>
      <c r="V44" s="1">
        <v>57526.375</v>
      </c>
      <c r="W44" s="1">
        <v>57232</v>
      </c>
      <c r="X44" s="1">
        <v>59200.791666666664</v>
      </c>
      <c r="Y44" s="1">
        <v>63181</v>
      </c>
      <c r="Z44" s="1">
        <v>68277.666666666672</v>
      </c>
      <c r="AA44" s="1">
        <v>72454.333333333343</v>
      </c>
      <c r="AB44" s="1">
        <v>72363.541666666672</v>
      </c>
      <c r="AC44" s="1">
        <v>69689.708333333343</v>
      </c>
      <c r="AD44" s="1">
        <v>64058.5</v>
      </c>
      <c r="AE44" s="1">
        <v>56985.958333333328</v>
      </c>
      <c r="AF44" s="1">
        <v>57162.041666666664</v>
      </c>
      <c r="AG44" s="1">
        <v>61359.166666666664</v>
      </c>
      <c r="AH44" s="1">
        <v>61941.625</v>
      </c>
      <c r="AI44" s="1">
        <v>58829.875</v>
      </c>
      <c r="AJ44" s="1">
        <v>53773.708333333328</v>
      </c>
      <c r="AK44" s="1">
        <v>48361.958333333328</v>
      </c>
      <c r="AL44" s="1">
        <v>40646.791666666664</v>
      </c>
      <c r="AM44" s="1">
        <v>32919.791666666664</v>
      </c>
      <c r="AN44" s="26">
        <v>27692.833333333336</v>
      </c>
      <c r="AO44" s="26">
        <v>23677.75</v>
      </c>
      <c r="AP44" s="26">
        <v>20512</v>
      </c>
      <c r="AQ44" s="26">
        <v>17839.125</v>
      </c>
    </row>
    <row r="45" spans="1:43" x14ac:dyDescent="0.2">
      <c r="A45" t="s">
        <v>96</v>
      </c>
      <c r="B45" s="1">
        <v>94344.833333333328</v>
      </c>
      <c r="C45" s="1">
        <v>98593.25</v>
      </c>
      <c r="D45" s="1">
        <v>104427.08333333334</v>
      </c>
      <c r="E45" s="1">
        <v>100088.33333333334</v>
      </c>
      <c r="F45" s="1">
        <v>99687.583333333343</v>
      </c>
      <c r="G45" s="1">
        <v>110466.58333333334</v>
      </c>
      <c r="H45" s="1">
        <v>119371.54166666667</v>
      </c>
      <c r="I45" s="1">
        <v>132337.79166666666</v>
      </c>
      <c r="J45" s="1">
        <v>151245.04166666666</v>
      </c>
      <c r="K45" s="1">
        <v>166713.75</v>
      </c>
      <c r="L45" s="1">
        <v>179243.79166666669</v>
      </c>
      <c r="M45" s="1">
        <v>201797.33333333331</v>
      </c>
      <c r="N45" s="1">
        <v>232422.5</v>
      </c>
      <c r="O45" s="1">
        <v>258903.5</v>
      </c>
      <c r="P45" s="1">
        <v>275323.29166666669</v>
      </c>
      <c r="Q45" s="1">
        <v>281839.375</v>
      </c>
      <c r="R45" s="1">
        <v>276117.66666666663</v>
      </c>
      <c r="S45" s="1">
        <v>257761.25</v>
      </c>
      <c r="T45" s="1">
        <v>219169.04166666669</v>
      </c>
      <c r="U45" s="1">
        <v>163407.45833333334</v>
      </c>
      <c r="V45" s="1">
        <v>125126.5</v>
      </c>
      <c r="W45" s="1">
        <v>122382.83333333334</v>
      </c>
      <c r="X45" s="1">
        <v>130616.66666666667</v>
      </c>
      <c r="Y45" s="1">
        <v>134788.70833333334</v>
      </c>
      <c r="Z45" s="1">
        <v>136268.25</v>
      </c>
      <c r="AA45" s="1">
        <v>119362.33333333333</v>
      </c>
      <c r="AB45" s="1">
        <v>94394.291666666657</v>
      </c>
      <c r="AC45" s="1">
        <v>76451.5</v>
      </c>
      <c r="AD45" s="1">
        <v>62522.583333333336</v>
      </c>
      <c r="AE45" s="1">
        <v>53167.333333333328</v>
      </c>
      <c r="AF45" s="1">
        <v>47738.625</v>
      </c>
      <c r="AG45" s="1">
        <v>47737.333333333336</v>
      </c>
      <c r="AH45" s="1">
        <v>47992.708333333336</v>
      </c>
      <c r="AI45" s="1">
        <v>44263.958333333336</v>
      </c>
      <c r="AJ45" s="1">
        <v>39315.833333333336</v>
      </c>
      <c r="AK45" s="1">
        <v>34333.708333333336</v>
      </c>
      <c r="AL45" s="1">
        <v>29758.993575405621</v>
      </c>
      <c r="AM45" s="1">
        <v>26433.281136876467</v>
      </c>
      <c r="AN45" s="26">
        <v>24749.745894804175</v>
      </c>
      <c r="AO45" s="26">
        <v>22861.083333333332</v>
      </c>
      <c r="AP45" s="26">
        <v>20179.208333333332</v>
      </c>
      <c r="AQ45" s="26">
        <v>18212.125</v>
      </c>
    </row>
    <row r="46" spans="1:43" x14ac:dyDescent="0.2">
      <c r="A46" t="s">
        <v>97</v>
      </c>
      <c r="B46" s="1">
        <v>12322.583333333332</v>
      </c>
      <c r="C46" s="1">
        <v>12211.708333333332</v>
      </c>
      <c r="D46" s="1">
        <v>13023.708333333332</v>
      </c>
      <c r="E46" s="1">
        <v>12594.916666666666</v>
      </c>
      <c r="F46" s="1">
        <v>12512</v>
      </c>
      <c r="G46" s="1">
        <v>13001.583333333334</v>
      </c>
      <c r="H46" s="1">
        <v>12896.916666666668</v>
      </c>
      <c r="I46" s="1">
        <v>13314.375</v>
      </c>
      <c r="J46" s="1">
        <v>14305.666666666668</v>
      </c>
      <c r="K46" s="1">
        <v>14820.625</v>
      </c>
      <c r="L46" s="1">
        <v>14978.125</v>
      </c>
      <c r="M46" s="1">
        <v>15425.958333333334</v>
      </c>
      <c r="N46" s="1">
        <v>16320.125</v>
      </c>
      <c r="O46" s="1">
        <v>17531.958333333336</v>
      </c>
      <c r="P46" s="1">
        <v>18225.666666666664</v>
      </c>
      <c r="Q46" s="1">
        <v>17987.375</v>
      </c>
      <c r="R46" s="1">
        <v>16875.083333333336</v>
      </c>
      <c r="S46" s="1">
        <v>15204.666666666668</v>
      </c>
      <c r="T46" s="1">
        <v>12977.25</v>
      </c>
      <c r="U46" s="1">
        <v>11091.833333333332</v>
      </c>
      <c r="V46" s="1">
        <v>9984.4583333333321</v>
      </c>
      <c r="W46" s="1">
        <v>8845.2916666666661</v>
      </c>
      <c r="X46" s="1">
        <v>7890.208333333333</v>
      </c>
      <c r="Y46" s="1">
        <v>7746.75</v>
      </c>
      <c r="Z46" s="1">
        <v>8366.5</v>
      </c>
      <c r="AA46" s="1">
        <v>8957.5833333333321</v>
      </c>
      <c r="AB46" s="1">
        <v>8984</v>
      </c>
      <c r="AC46" s="1">
        <v>7841.8333333333339</v>
      </c>
      <c r="AD46" s="1">
        <v>6113.8848967580716</v>
      </c>
      <c r="AE46" s="1">
        <v>5433.4265634247386</v>
      </c>
      <c r="AF46" s="1">
        <v>6225.8333333333339</v>
      </c>
      <c r="AG46" s="1">
        <v>7019.1666666666661</v>
      </c>
      <c r="AH46" s="1">
        <v>6469.583333333333</v>
      </c>
      <c r="AI46" s="1">
        <v>5383.5416666666661</v>
      </c>
      <c r="AJ46" s="1">
        <v>4673.0416666666661</v>
      </c>
      <c r="AK46" s="1">
        <v>4402.125</v>
      </c>
      <c r="AL46" s="1">
        <v>4194.0833333333339</v>
      </c>
      <c r="AM46" s="1">
        <v>3996.458333333333</v>
      </c>
      <c r="AN46" s="26">
        <v>3881.9166666666665</v>
      </c>
      <c r="AO46" s="26">
        <v>3684.125</v>
      </c>
      <c r="AP46" s="26">
        <v>3363.3333333333335</v>
      </c>
      <c r="AQ46" s="26">
        <v>2978.9583333333335</v>
      </c>
    </row>
    <row r="47" spans="1:43" x14ac:dyDescent="0.2">
      <c r="A47" t="s">
        <v>98</v>
      </c>
      <c r="B47" s="1">
        <v>6618.7083333333339</v>
      </c>
      <c r="C47" s="1">
        <v>7338.041666666667</v>
      </c>
      <c r="D47" s="1">
        <v>8067.625</v>
      </c>
      <c r="E47" s="1">
        <v>7794.5833333333339</v>
      </c>
      <c r="F47" s="1">
        <v>7449.25</v>
      </c>
      <c r="G47" s="1">
        <v>7798.25</v>
      </c>
      <c r="H47" s="1">
        <v>7884.25</v>
      </c>
      <c r="I47" s="1">
        <v>7704.166666666667</v>
      </c>
      <c r="J47" s="1">
        <v>7542.666666666667</v>
      </c>
      <c r="K47" s="1">
        <v>7267.375</v>
      </c>
      <c r="L47" s="1">
        <v>7089.583333333333</v>
      </c>
      <c r="M47" s="1">
        <v>7581.125</v>
      </c>
      <c r="N47" s="1">
        <v>8788.7916666666661</v>
      </c>
      <c r="O47" s="1">
        <v>9788.0416666666661</v>
      </c>
      <c r="P47" s="1">
        <v>10011.458333333332</v>
      </c>
      <c r="Q47" s="1">
        <v>9918.5833333333321</v>
      </c>
      <c r="R47" s="1">
        <v>9685</v>
      </c>
      <c r="S47" s="1">
        <v>9194.0416666666679</v>
      </c>
      <c r="T47" s="1">
        <v>8467.2083333333339</v>
      </c>
      <c r="U47" s="1">
        <v>7600.9583333333339</v>
      </c>
      <c r="V47" s="1">
        <v>6822.5</v>
      </c>
      <c r="W47" s="1">
        <v>6183.8333333333339</v>
      </c>
      <c r="X47" s="1">
        <v>5692.9583333333339</v>
      </c>
      <c r="Y47" s="1">
        <v>5438</v>
      </c>
      <c r="Z47" s="1">
        <v>5316.9583333333339</v>
      </c>
      <c r="AA47" s="1">
        <v>5241.416666666667</v>
      </c>
      <c r="AB47" s="1">
        <v>5054.4583333333339</v>
      </c>
      <c r="AC47" s="1">
        <v>4825.5</v>
      </c>
      <c r="AD47" s="1">
        <v>4821.7083333333339</v>
      </c>
      <c r="AE47" s="1">
        <v>4989.875</v>
      </c>
      <c r="AF47" s="1">
        <v>5346.375</v>
      </c>
      <c r="AG47" s="1">
        <v>5675</v>
      </c>
      <c r="AH47" s="1">
        <v>5869.9166666666661</v>
      </c>
      <c r="AI47" s="1">
        <v>6150.375</v>
      </c>
      <c r="AJ47" s="1">
        <v>6321.9166666666661</v>
      </c>
      <c r="AK47" s="1">
        <v>6045.958333333333</v>
      </c>
      <c r="AL47" s="1">
        <v>5308.75</v>
      </c>
      <c r="AM47" s="1">
        <v>4565.625</v>
      </c>
      <c r="AN47" s="26">
        <v>4132.375</v>
      </c>
      <c r="AO47" s="26">
        <v>3867.0416666666665</v>
      </c>
      <c r="AP47" s="26">
        <v>3650.4166666666665</v>
      </c>
      <c r="AQ47" s="26">
        <v>3495.083333333333</v>
      </c>
    </row>
    <row r="48" spans="1:43" x14ac:dyDescent="0.2">
      <c r="A48" t="s">
        <v>99</v>
      </c>
      <c r="B48" s="1">
        <v>58115.04166666665</v>
      </c>
      <c r="C48" s="1">
        <v>60283.374999999985</v>
      </c>
      <c r="D48" s="1">
        <v>63000.791666666664</v>
      </c>
      <c r="E48" s="1">
        <v>61446.166666666664</v>
      </c>
      <c r="F48" s="1">
        <v>59746.041666666664</v>
      </c>
      <c r="G48" s="1">
        <v>59609.791666666664</v>
      </c>
      <c r="H48" s="1">
        <v>58631.375</v>
      </c>
      <c r="I48" s="1">
        <v>58365.375</v>
      </c>
      <c r="J48" s="1">
        <v>57139.541666666664</v>
      </c>
      <c r="K48" s="1">
        <v>55275.416666666664</v>
      </c>
      <c r="L48" s="1">
        <v>54378.416666666664</v>
      </c>
      <c r="M48" s="1">
        <v>55557.666666666664</v>
      </c>
      <c r="N48" s="1">
        <v>60866.291666666664</v>
      </c>
      <c r="O48" s="1">
        <v>68306.875</v>
      </c>
      <c r="P48" s="1">
        <v>72902.583333333328</v>
      </c>
      <c r="Q48" s="1">
        <v>74400.791666666657</v>
      </c>
      <c r="R48" s="1">
        <v>72603.291666666657</v>
      </c>
      <c r="S48" s="1">
        <v>66572.25</v>
      </c>
      <c r="T48" s="1">
        <v>56757.833333333328</v>
      </c>
      <c r="U48" s="1">
        <v>46106.166666666672</v>
      </c>
      <c r="V48" s="1">
        <v>38779</v>
      </c>
      <c r="W48" s="1">
        <v>33783.541666666664</v>
      </c>
      <c r="X48" s="1">
        <v>30723.833333333336</v>
      </c>
      <c r="Y48" s="1">
        <v>30635.458333333336</v>
      </c>
      <c r="Z48" s="1">
        <v>32085.583333333336</v>
      </c>
      <c r="AA48" s="1">
        <v>34803.833333333328</v>
      </c>
      <c r="AB48" s="1">
        <v>36460.583333333328</v>
      </c>
      <c r="AC48" s="1">
        <v>35108.708333333328</v>
      </c>
      <c r="AD48" s="1">
        <v>32119.875</v>
      </c>
      <c r="AE48" s="1">
        <v>30206.833333333332</v>
      </c>
      <c r="AF48" s="1">
        <v>32605.666666666664</v>
      </c>
      <c r="AG48" s="1">
        <v>36310.416666666672</v>
      </c>
      <c r="AH48" s="1">
        <v>36786.875</v>
      </c>
      <c r="AI48" s="1">
        <v>34871.291666666664</v>
      </c>
      <c r="AJ48" s="1">
        <v>32417.583333333332</v>
      </c>
      <c r="AK48" s="1">
        <v>29551.25</v>
      </c>
      <c r="AL48" s="1">
        <v>26492.083333333336</v>
      </c>
      <c r="AM48" s="1">
        <v>24124.5</v>
      </c>
      <c r="AN48" s="26">
        <v>21877.5625</v>
      </c>
      <c r="AO48" s="26">
        <v>19481.395833333336</v>
      </c>
      <c r="AP48" s="26">
        <v>17563.833333333336</v>
      </c>
      <c r="AQ48" s="26">
        <v>16618.666666666668</v>
      </c>
    </row>
    <row r="49" spans="1:43" x14ac:dyDescent="0.2">
      <c r="A49" t="s">
        <v>100</v>
      </c>
      <c r="B49" s="1">
        <v>49666.125</v>
      </c>
      <c r="C49" s="1">
        <v>53667.541666666672</v>
      </c>
      <c r="D49" s="1">
        <v>56139.5</v>
      </c>
      <c r="E49" s="1">
        <v>53387.083333333328</v>
      </c>
      <c r="F49" s="1">
        <v>53590.916666666672</v>
      </c>
      <c r="G49" s="1">
        <v>57782.916666666672</v>
      </c>
      <c r="H49" s="1">
        <v>63068.5</v>
      </c>
      <c r="I49" s="1">
        <v>69216.333333333343</v>
      </c>
      <c r="J49" s="1">
        <v>73992.125</v>
      </c>
      <c r="K49" s="1">
        <v>75794.291666666657</v>
      </c>
      <c r="L49" s="1">
        <v>77407.666666666657</v>
      </c>
      <c r="M49" s="1">
        <v>80575.75</v>
      </c>
      <c r="N49" s="1">
        <v>86684.041666666672</v>
      </c>
      <c r="O49" s="1">
        <v>94277.833333333343</v>
      </c>
      <c r="P49" s="1">
        <v>99813.416666666657</v>
      </c>
      <c r="Q49" s="1">
        <v>102578.20833333333</v>
      </c>
      <c r="R49" s="1">
        <v>102060.54166666666</v>
      </c>
      <c r="S49" s="1">
        <v>99570.375</v>
      </c>
      <c r="T49" s="1">
        <v>94382.125</v>
      </c>
      <c r="U49" s="1">
        <v>82589.416666666657</v>
      </c>
      <c r="V49" s="1">
        <v>68105.958333333328</v>
      </c>
      <c r="W49" s="1">
        <v>60358.625</v>
      </c>
      <c r="X49" s="1">
        <v>58554.333333333328</v>
      </c>
      <c r="Y49" s="1">
        <v>58105.25</v>
      </c>
      <c r="Z49" s="1">
        <v>57704.958333333328</v>
      </c>
      <c r="AA49" s="1">
        <v>57595</v>
      </c>
      <c r="AB49" s="1">
        <v>58287.166666666672</v>
      </c>
      <c r="AC49" s="1">
        <v>56585.375</v>
      </c>
      <c r="AD49" s="1">
        <v>52460.625</v>
      </c>
      <c r="AE49" s="1">
        <v>51262.958333333328</v>
      </c>
      <c r="AF49" s="1">
        <v>56737.25</v>
      </c>
      <c r="AG49" s="1">
        <v>64104.708333333328</v>
      </c>
      <c r="AH49" s="1">
        <v>63078.083333333328</v>
      </c>
      <c r="AI49" s="1">
        <v>55268.541666666672</v>
      </c>
      <c r="AJ49" s="1">
        <v>48399</v>
      </c>
      <c r="AK49" s="1">
        <v>42402.5</v>
      </c>
      <c r="AL49" s="1">
        <v>35944.708333333336</v>
      </c>
      <c r="AM49" s="1">
        <v>31275.041666666668</v>
      </c>
      <c r="AN49" s="26">
        <v>28545.875</v>
      </c>
      <c r="AO49" s="26">
        <v>26395.75</v>
      </c>
      <c r="AP49" s="26">
        <v>25388.291666666668</v>
      </c>
      <c r="AQ49" s="26">
        <v>27053.916666666668</v>
      </c>
    </row>
    <row r="50" spans="1:43" x14ac:dyDescent="0.2">
      <c r="A50" t="s">
        <v>101</v>
      </c>
      <c r="B50" s="1">
        <v>24845.958333333336</v>
      </c>
      <c r="C50" s="1">
        <v>26856.208333333336</v>
      </c>
      <c r="D50" s="1">
        <v>27799.833333333336</v>
      </c>
      <c r="E50" s="1">
        <v>27344</v>
      </c>
      <c r="F50" s="1">
        <v>27825.208333333336</v>
      </c>
      <c r="G50" s="1">
        <v>31029.833333333336</v>
      </c>
      <c r="H50" s="1">
        <v>33515.291666666672</v>
      </c>
      <c r="I50" s="1">
        <v>35522.125</v>
      </c>
      <c r="J50" s="1">
        <v>36937.875</v>
      </c>
      <c r="K50" s="1">
        <v>37116.083333333336</v>
      </c>
      <c r="L50" s="1">
        <v>36606.75</v>
      </c>
      <c r="M50" s="1">
        <v>36745.791666666664</v>
      </c>
      <c r="N50" s="1">
        <v>37997.375</v>
      </c>
      <c r="O50" s="1">
        <v>39686.083333333336</v>
      </c>
      <c r="P50" s="1">
        <v>41040.75</v>
      </c>
      <c r="Q50" s="1">
        <v>40839.625</v>
      </c>
      <c r="R50" s="1">
        <v>39059.583333333336</v>
      </c>
      <c r="S50" s="1">
        <v>37130.708333333336</v>
      </c>
      <c r="T50" s="1">
        <v>33935.125</v>
      </c>
      <c r="U50" s="1">
        <v>23598.5</v>
      </c>
      <c r="V50" s="1">
        <v>13587.75</v>
      </c>
      <c r="W50" s="1">
        <v>11971.541666666666</v>
      </c>
      <c r="X50" s="1">
        <v>13979.708333333332</v>
      </c>
      <c r="Y50" s="1">
        <v>15503.458333333332</v>
      </c>
      <c r="Z50" s="1">
        <v>15654.5</v>
      </c>
      <c r="AA50" s="1">
        <v>15457.333333333334</v>
      </c>
      <c r="AB50" s="1">
        <v>13869.875</v>
      </c>
      <c r="AC50" s="1">
        <v>11761.708333333332</v>
      </c>
      <c r="AD50" s="1">
        <v>10358.208333333332</v>
      </c>
      <c r="AE50" s="1">
        <v>9769.5833333333321</v>
      </c>
      <c r="AF50" s="1">
        <v>10149.375</v>
      </c>
      <c r="AG50" s="1">
        <v>10805.166666666668</v>
      </c>
      <c r="AH50" s="1">
        <v>11285.708333333334</v>
      </c>
      <c r="AI50" s="1">
        <v>10995.083333333334</v>
      </c>
      <c r="AJ50" s="1">
        <v>10211.791666666668</v>
      </c>
      <c r="AK50" s="1">
        <v>9505.3333333333321</v>
      </c>
      <c r="AL50" s="1">
        <v>7930.083333333333</v>
      </c>
      <c r="AM50" s="1">
        <v>7207.5</v>
      </c>
      <c r="AN50" s="26">
        <v>7620.25</v>
      </c>
      <c r="AO50" s="26">
        <v>7195.0833333333339</v>
      </c>
      <c r="AP50" s="26">
        <v>6761.0833333333339</v>
      </c>
      <c r="AQ50" s="26">
        <v>6392.2916666666661</v>
      </c>
    </row>
    <row r="51" spans="1:43" x14ac:dyDescent="0.2">
      <c r="A51" t="s">
        <v>102</v>
      </c>
      <c r="B51" s="1">
        <v>71316.5</v>
      </c>
      <c r="C51" s="1">
        <v>76556.625</v>
      </c>
      <c r="D51" s="1">
        <v>84568.416666666657</v>
      </c>
      <c r="E51" s="1">
        <v>85173</v>
      </c>
      <c r="F51" s="1">
        <v>85704.166666666657</v>
      </c>
      <c r="G51" s="1">
        <v>91393</v>
      </c>
      <c r="H51" s="1">
        <v>94798.583333333343</v>
      </c>
      <c r="I51" s="1">
        <v>97465.625</v>
      </c>
      <c r="J51" s="1">
        <v>96589.083333333343</v>
      </c>
      <c r="K51" s="1">
        <v>91070.458333333343</v>
      </c>
      <c r="L51" s="1">
        <v>84012.833333333343</v>
      </c>
      <c r="M51" s="1">
        <v>80008.5</v>
      </c>
      <c r="N51" s="1">
        <v>80166.541666666657</v>
      </c>
      <c r="O51" s="1">
        <v>81172.083333333343</v>
      </c>
      <c r="P51" s="1">
        <v>80428.208333333343</v>
      </c>
      <c r="Q51" s="1">
        <v>77900.75</v>
      </c>
      <c r="R51" s="1">
        <v>73410.458333333343</v>
      </c>
      <c r="S51" s="1">
        <v>63052.666666666672</v>
      </c>
      <c r="T51" s="1">
        <v>43077.791666666664</v>
      </c>
      <c r="U51" s="1">
        <v>22166.458333333336</v>
      </c>
      <c r="V51" s="1">
        <v>16107.333333333334</v>
      </c>
      <c r="W51" s="1">
        <v>18092.416666666668</v>
      </c>
      <c r="X51" s="1">
        <v>18070.458333333336</v>
      </c>
      <c r="Y51" s="1">
        <v>19115.583333333336</v>
      </c>
      <c r="Z51" s="1">
        <v>20557.25</v>
      </c>
      <c r="AA51" s="1">
        <v>22122.166666666664</v>
      </c>
      <c r="AB51" s="1">
        <v>21346.125</v>
      </c>
      <c r="AC51" s="1">
        <v>18986.458333333336</v>
      </c>
      <c r="AD51" s="1">
        <v>18101.666666666668</v>
      </c>
      <c r="AE51" s="1">
        <v>18078.666666666668</v>
      </c>
      <c r="AF51" s="1">
        <v>18823.166666666668</v>
      </c>
      <c r="AG51" s="1">
        <v>21626.583333333336</v>
      </c>
      <c r="AH51" s="1">
        <v>25220.541666666664</v>
      </c>
      <c r="AI51" s="1">
        <v>26027.5</v>
      </c>
      <c r="AJ51" s="1">
        <v>25904</v>
      </c>
      <c r="AK51" s="1">
        <v>26215.541666666664</v>
      </c>
      <c r="AL51" s="1">
        <v>23724.625</v>
      </c>
      <c r="AM51" s="1">
        <v>19728.125</v>
      </c>
      <c r="AN51" s="26">
        <v>17104.791666666668</v>
      </c>
      <c r="AO51" s="26">
        <v>15708.625</v>
      </c>
      <c r="AP51" s="26">
        <v>14672.041666666666</v>
      </c>
      <c r="AQ51" s="26">
        <v>14713.708333333332</v>
      </c>
    </row>
    <row r="52" spans="1:43" x14ac:dyDescent="0.2">
      <c r="A52" t="s">
        <v>103</v>
      </c>
      <c r="B52" s="1">
        <v>2415</v>
      </c>
      <c r="C52" s="1">
        <v>2616.3333333333335</v>
      </c>
      <c r="D52" s="1">
        <v>2679.041666666667</v>
      </c>
      <c r="E52" s="1">
        <v>2505.25</v>
      </c>
      <c r="F52" s="1">
        <v>2740.958333333333</v>
      </c>
      <c r="G52" s="1">
        <v>3249.125</v>
      </c>
      <c r="H52" s="1">
        <v>3653.416666666667</v>
      </c>
      <c r="I52" s="1">
        <v>4012.2083333333335</v>
      </c>
      <c r="J52" s="1">
        <v>4542.875</v>
      </c>
      <c r="K52" s="1">
        <v>5048.125</v>
      </c>
      <c r="L52" s="1">
        <v>5128.916666666667</v>
      </c>
      <c r="M52" s="1">
        <v>5283.125</v>
      </c>
      <c r="N52" s="1">
        <v>5775.7916666666661</v>
      </c>
      <c r="O52" s="1">
        <v>6425.7083333333339</v>
      </c>
      <c r="P52" s="1">
        <v>6510.541666666667</v>
      </c>
      <c r="Q52" s="1">
        <v>5966.541666666667</v>
      </c>
      <c r="R52" s="1">
        <v>5355.625</v>
      </c>
      <c r="S52" s="1">
        <v>4794.2916666666661</v>
      </c>
      <c r="T52" s="1">
        <v>3332.958333333333</v>
      </c>
      <c r="U52" s="1">
        <v>1625.5833333333333</v>
      </c>
      <c r="V52" s="1">
        <v>934.45833333333326</v>
      </c>
      <c r="W52" s="1">
        <v>667</v>
      </c>
      <c r="X52" s="1">
        <v>544.66666666666674</v>
      </c>
      <c r="Y52" s="1">
        <v>478.04166666666663</v>
      </c>
      <c r="Z52" s="1">
        <v>424.41666666666663</v>
      </c>
      <c r="AA52" s="1">
        <v>372.04166666666663</v>
      </c>
      <c r="AB52" s="1">
        <v>326.33333333333331</v>
      </c>
      <c r="AC52" s="1">
        <v>308.54166666666663</v>
      </c>
      <c r="AD52" s="1">
        <v>292.16666666666663</v>
      </c>
      <c r="AE52" s="1">
        <v>282.70833333333331</v>
      </c>
      <c r="AF52" s="1">
        <v>307.54166666666663</v>
      </c>
      <c r="AG52" s="1">
        <v>341.41666666666663</v>
      </c>
      <c r="AH52" s="1">
        <v>349.25</v>
      </c>
      <c r="AI52" s="1">
        <v>352.83333333333337</v>
      </c>
      <c r="AJ52" s="1">
        <v>385.375</v>
      </c>
      <c r="AK52" s="1">
        <v>398.33333333333337</v>
      </c>
      <c r="AL52" s="1">
        <v>385.125</v>
      </c>
      <c r="AM52">
        <v>434.91666666666663</v>
      </c>
      <c r="AN52" s="26">
        <v>510.29166666666669</v>
      </c>
      <c r="AO52" s="26">
        <v>534.625</v>
      </c>
      <c r="AP52" s="26">
        <v>518.66666666666663</v>
      </c>
      <c r="AQ52" s="26">
        <v>500.29166666666669</v>
      </c>
    </row>
    <row r="53" spans="1:43" x14ac:dyDescent="0.2">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N53" s="26"/>
      <c r="AP53" s="26"/>
      <c r="AQ53" s="26"/>
    </row>
    <row r="54" spans="1:43" x14ac:dyDescent="0.2">
      <c r="A54" t="s">
        <v>109</v>
      </c>
      <c r="B54" s="26">
        <v>3468513.75</v>
      </c>
      <c r="C54" s="1">
        <v>3565302.5416666665</v>
      </c>
      <c r="D54" s="1">
        <v>3724415.208333333</v>
      </c>
      <c r="E54" s="1">
        <v>3633684.9166666665</v>
      </c>
      <c r="F54" s="1">
        <v>3556154.1250000005</v>
      </c>
      <c r="G54" s="1">
        <v>3642336.25</v>
      </c>
      <c r="H54" s="1">
        <v>3650523.6666666665</v>
      </c>
      <c r="I54" s="1">
        <v>3675548.375</v>
      </c>
      <c r="J54" s="1">
        <v>3712620.333333333</v>
      </c>
      <c r="K54" s="1">
        <v>3704899.125</v>
      </c>
      <c r="L54" s="1">
        <v>3714356.5416666665</v>
      </c>
      <c r="M54" s="1">
        <v>3866390.416666667</v>
      </c>
      <c r="N54" s="1">
        <v>4214386.166666667</v>
      </c>
      <c r="O54" s="1">
        <v>4599625.666666667</v>
      </c>
      <c r="P54" s="1">
        <v>4857091.4166666679</v>
      </c>
      <c r="Q54" s="1">
        <v>4960149.958333334</v>
      </c>
      <c r="R54" s="1">
        <v>4852595.104166667</v>
      </c>
      <c r="S54" s="1">
        <v>4557047.520833334</v>
      </c>
      <c r="T54" s="1">
        <v>4035199.2083333326</v>
      </c>
      <c r="U54" s="1">
        <v>3348413.3749999991</v>
      </c>
      <c r="V54" s="1">
        <v>2773007</v>
      </c>
      <c r="W54" s="1">
        <v>2404002.1666666665</v>
      </c>
      <c r="X54" s="1">
        <v>2215570.041666667</v>
      </c>
      <c r="Y54" s="1">
        <v>2162009.166666667</v>
      </c>
      <c r="Z54" s="1">
        <v>2159707.5</v>
      </c>
      <c r="AA54" s="1">
        <v>2145179.041666667</v>
      </c>
      <c r="AB54" s="1">
        <v>2087526.291666667</v>
      </c>
      <c r="AC54" s="1">
        <v>1972412.125</v>
      </c>
      <c r="AD54" s="1">
        <v>1834065.8745918525</v>
      </c>
      <c r="AE54" s="1">
        <v>1755211.541258519</v>
      </c>
      <c r="AF54" s="1">
        <v>1814406.7499999984</v>
      </c>
      <c r="AG54" s="1">
        <v>1931986.5833333316</v>
      </c>
      <c r="AH54" s="1">
        <v>1971608.4583333333</v>
      </c>
      <c r="AI54" s="1">
        <v>1905542.5</v>
      </c>
      <c r="AJ54" s="1">
        <v>1797790.5416666667</v>
      </c>
      <c r="AK54" s="1">
        <v>1695506.7916666667</v>
      </c>
      <c r="AL54" s="1">
        <v>1572624.9102420732</v>
      </c>
      <c r="AM54" s="1">
        <v>1435622.95190874</v>
      </c>
      <c r="AN54" s="26">
        <v>1316137.3958333335</v>
      </c>
      <c r="AO54" s="26">
        <v>1210084.0208333335</v>
      </c>
      <c r="AP54" s="26">
        <v>1110608.1666666665</v>
      </c>
      <c r="AQ54" s="26">
        <v>1062289.9500000002</v>
      </c>
    </row>
    <row r="55" spans="1:43" x14ac:dyDescent="0.2">
      <c r="AL55" s="6"/>
    </row>
  </sheetData>
  <autoFilter ref="A2:AP2" xr:uid="{472965D5-9CDB-4BCF-AC14-18EEF2D27A5E}"/>
  <mergeCells count="1">
    <mergeCell ref="A1:AL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255e60b3-29ad-416e-a5dc-5a5db9ddbd8c">
      <UserInfo>
        <DisplayName>Family Income Support Visitors</DisplayName>
        <AccountId>5</AccountId>
        <AccountType/>
      </UserInfo>
    </SharedWithUsers>
    <lcf76f155ced4ddcb4097134ff3c332f xmlns="232fb415-626c-4513-ac31-f1b9d284d912">
      <Terms xmlns="http://schemas.microsoft.com/office/infopath/2007/PartnerControls"/>
    </lcf76f155ced4ddcb4097134ff3c332f>
    <TaxCatchAll xmlns="cb32bb7e-e0f8-47a5-9201-a2d80512153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A62C4428933B428A6116841B859DAF" ma:contentTypeVersion="16" ma:contentTypeDescription="Create a new document." ma:contentTypeScope="" ma:versionID="7dba3238db76b7caafaab14835afce33">
  <xsd:schema xmlns:xsd="http://www.w3.org/2001/XMLSchema" xmlns:xs="http://www.w3.org/2001/XMLSchema" xmlns:p="http://schemas.microsoft.com/office/2006/metadata/properties" xmlns:ns2="255e60b3-29ad-416e-a5dc-5a5db9ddbd8c" xmlns:ns3="232fb415-626c-4513-ac31-f1b9d284d912" xmlns:ns4="cb32bb7e-e0f8-47a5-9201-a2d805121534" targetNamespace="http://schemas.microsoft.com/office/2006/metadata/properties" ma:root="true" ma:fieldsID="88b0ada0b1e8ade9552b044059bfe6d7" ns2:_="" ns3:_="" ns4:_="">
    <xsd:import namespace="255e60b3-29ad-416e-a5dc-5a5db9ddbd8c"/>
    <xsd:import namespace="232fb415-626c-4513-ac31-f1b9d284d912"/>
    <xsd:import namespace="cb32bb7e-e0f8-47a5-9201-a2d805121534"/>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lcf76f155ced4ddcb4097134ff3c332f" minOccurs="0"/>
                <xsd:element ref="ns4:TaxCatchAll"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55e60b3-29ad-416e-a5dc-5a5db9ddbd8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32fb415-626c-4513-ac31-f1b9d284d912"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212b4091-ca68-41b3-bdf0-84808130bdfe" ma:termSetId="09814cd3-568e-fe90-9814-8d621ff8fb84" ma:anchorId="fba54fb3-c3e1-fe81-a776-ca4b69148c4d" ma:open="true" ma:isKeyword="false">
      <xsd:complexType>
        <xsd:sequence>
          <xsd:element ref="pc:Terms" minOccurs="0" maxOccurs="1"/>
        </xsd:sequence>
      </xsd:complex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b32bb7e-e0f8-47a5-9201-a2d805121534" elementFormDefault="qualified">
    <xsd:import namespace="http://schemas.microsoft.com/office/2006/documentManagement/types"/>
    <xsd:import namespace="http://schemas.microsoft.com/office/infopath/2007/PartnerControls"/>
    <xsd:element name="TaxCatchAll" ma:index="21" nillable="true" ma:displayName="Taxonomy Catch All Column" ma:hidden="true" ma:list="{45e0b0e8-a8b6-46f3-a470-3a500a2c038d}" ma:internalName="TaxCatchAll" ma:showField="CatchAllData" ma:web="255e60b3-29ad-416e-a5dc-5a5db9ddbd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F6AD96E-4FCB-4146-AA03-01A035CF8E52}">
  <ds:schemaRefs>
    <ds:schemaRef ds:uri="http://schemas.microsoft.com/office/2006/documentManagement/types"/>
    <ds:schemaRef ds:uri="http://schemas.microsoft.com/office/2006/metadata/properties"/>
    <ds:schemaRef ds:uri="cb32bb7e-e0f8-47a5-9201-a2d805121534"/>
    <ds:schemaRef ds:uri="http://schemas.openxmlformats.org/package/2006/metadata/core-properties"/>
    <ds:schemaRef ds:uri="http://www.w3.org/XML/1998/namespace"/>
    <ds:schemaRef ds:uri="232fb415-626c-4513-ac31-f1b9d284d912"/>
    <ds:schemaRef ds:uri="http://purl.org/dc/terms/"/>
    <ds:schemaRef ds:uri="http://purl.org/dc/elements/1.1/"/>
    <ds:schemaRef ds:uri="http://purl.org/dc/dcmitype/"/>
    <ds:schemaRef ds:uri="http://schemas.microsoft.com/office/infopath/2007/PartnerControls"/>
    <ds:schemaRef ds:uri="255e60b3-29ad-416e-a5dc-5a5db9ddbd8c"/>
  </ds:schemaRefs>
</ds:datastoreItem>
</file>

<file path=customXml/itemProps2.xml><?xml version="1.0" encoding="utf-8"?>
<ds:datastoreItem xmlns:ds="http://schemas.openxmlformats.org/officeDocument/2006/customXml" ds:itemID="{D08666DE-F410-4889-AE4A-87AE880B3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55e60b3-29ad-416e-a5dc-5a5db9ddbd8c"/>
    <ds:schemaRef ds:uri="232fb415-626c-4513-ac31-f1b9d284d912"/>
    <ds:schemaRef ds:uri="cb32bb7e-e0f8-47a5-9201-a2d8051215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26437F8-82D2-4BC9-9E37-37C9DA0E6D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Read Me</vt:lpstr>
      <vt:lpstr>National Single-Year TPR</vt:lpstr>
      <vt:lpstr>State TPR, 2-year avg</vt:lpstr>
      <vt:lpstr>50-State Ratios 1979-2019</vt:lpstr>
      <vt:lpstr>State Poverty Trends</vt:lpstr>
      <vt:lpstr>Poverty (2 yr)</vt:lpstr>
      <vt:lpstr>Deep Poverty (2 yr)</vt:lpstr>
      <vt:lpstr>TANF Cases (2 yr)</vt:lpstr>
    </vt:vector>
  </TitlesOfParts>
  <Manager/>
  <Company>Center On Budget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Danilo Trisi</dc:creator>
  <cp:keywords>Clean TPR spreadsheet</cp:keywords>
  <dc:description/>
  <cp:lastModifiedBy>Liv Garahan</cp:lastModifiedBy>
  <cp:revision/>
  <dcterms:created xsi:type="dcterms:W3CDTF">2011-10-03T19:38:19Z</dcterms:created>
  <dcterms:modified xsi:type="dcterms:W3CDTF">2022-12-13T16:15:59Z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0x01010004A62C4428933B428A6116841B859DAF</vt:lpwstr>
  </property>
  <property fmtid="{D5CDD505-2E9C-101B-9397-08002B2CF9AE}" pid="3" name="TaxKeyword">
    <vt:lpwstr>28;#Clean TPR spreadsheet|9ca31346-260c-4fcd-a3b7-0eea0e336767</vt:lpwstr>
  </property>
  <property fmtid="{D5CDD505-2E9C-101B-9397-08002B2CF9AE}" pid="4" name="Year">
    <vt:lpwstr/>
  </property>
  <property fmtid="{D5CDD505-2E9C-101B-9397-08002B2CF9AE}" pid="5" name="TANF Topic">
    <vt:lpwstr>40;#TPR|355bbb35-3eba-4bfc-8822-212e43a5c262</vt:lpwstr>
  </property>
  <property fmtid="{D5CDD505-2E9C-101B-9397-08002B2CF9AE}" pid="6" name="Document Source">
    <vt:lpwstr/>
  </property>
  <property fmtid="{D5CDD505-2E9C-101B-9397-08002B2CF9AE}" pid="7" name="TANF Document Type">
    <vt:lpwstr/>
  </property>
  <property fmtid="{D5CDD505-2E9C-101B-9397-08002B2CF9AE}" pid="8" name="Viewing Type">
    <vt:lpwstr>30;#External Viewing|d79d1496-1c8f-433d-8c04-3b44e6d51520</vt:lpwstr>
  </property>
  <property fmtid="{D5CDD505-2E9C-101B-9397-08002B2CF9AE}" pid="9" name="Document Type">
    <vt:lpwstr>36;#Excel|e5f03e8d-7baf-4c25-8e46-ca8b0442ef63</vt:lpwstr>
  </property>
  <property fmtid="{D5CDD505-2E9C-101B-9397-08002B2CF9AE}" pid="10" name="TANF State">
    <vt:lpwstr/>
  </property>
  <property fmtid="{D5CDD505-2E9C-101B-9397-08002B2CF9AE}" pid="11" name="Document Status">
    <vt:lpwstr/>
  </property>
  <property fmtid="{D5CDD505-2E9C-101B-9397-08002B2CF9AE}" pid="12" name="TANFTopic">
    <vt:lpwstr/>
  </property>
  <property fmtid="{D5CDD505-2E9C-101B-9397-08002B2CF9AE}" pid="13" name="l572aa14ff384a3cac3222f412588975">
    <vt:lpwstr>External Viewing|d79d1496-1c8f-433d-8c04-3b44e6d51520</vt:lpwstr>
  </property>
  <property fmtid="{D5CDD505-2E9C-101B-9397-08002B2CF9AE}" pid="14" name="TaxCatchAll">
    <vt:lpwstr>40;#;#30;#;#36;#;#28;#</vt:lpwstr>
  </property>
  <property fmtid="{D5CDD505-2E9C-101B-9397-08002B2CF9AE}" pid="15" name="TaxKeywordTaxHTField">
    <vt:lpwstr>Clean TPR spreadsheet|9ca31346-260c-4fcd-a3b7-0eea0e336767</vt:lpwstr>
  </property>
  <property fmtid="{D5CDD505-2E9C-101B-9397-08002B2CF9AE}" pid="16" name="Send Paper Process Notification">
    <vt:bool>false</vt:bool>
  </property>
  <property fmtid="{D5CDD505-2E9C-101B-9397-08002B2CF9AE}" pid="17" name="je69967f97cf4f37ab19cba000b8913d">
    <vt:lpwstr>Excel|e5f03e8d-7baf-4c25-8e46-ca8b0442ef63</vt:lpwstr>
  </property>
  <property fmtid="{D5CDD505-2E9C-101B-9397-08002B2CF9AE}" pid="18" name="m4dad349a9ed4ee5920796d56c660442">
    <vt:lpwstr>TPR|355bbb35-3eba-4bfc-8822-212e43a5c262</vt:lpwstr>
  </property>
  <property fmtid="{D5CDD505-2E9C-101B-9397-08002B2CF9AE}" pid="19" name="Paper Process Additional Program Team Reviewers">
    <vt:lpwstr/>
  </property>
  <property fmtid="{D5CDD505-2E9C-101B-9397-08002B2CF9AE}" pid="20" name="Paper Process Program Team Review Recipient">
    <vt:lpwstr/>
  </property>
  <property fmtid="{D5CDD505-2E9C-101B-9397-08002B2CF9AE}" pid="21" name="MediaServiceImageTags">
    <vt:lpwstr/>
  </property>
</Properties>
</file>